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598" activeTab="0"/>
  </bookViews>
  <sheets>
    <sheet name="入力シート" sheetId="1" r:id="rId1"/>
    <sheet name="入力シート 着陸回数" sheetId="2" r:id="rId2"/>
    <sheet name="地区別 " sheetId="3" r:id="rId3"/>
    <sheet name="局議用 " sheetId="4" r:id="rId4"/>
    <sheet name="ホームページ掲載用" sheetId="5" r:id="rId5"/>
    <sheet name="地区別  (2)" sheetId="6" r:id="rId6"/>
  </sheets>
  <definedNames>
    <definedName name="_xlfn.SUMIFS" hidden="1">#NAME?</definedName>
    <definedName name="_xlnm.Print_Area" localSheetId="4">'ホームページ掲載用'!$A$1:$G$97</definedName>
    <definedName name="_xlnm.Print_Area" localSheetId="3">'局議用 '!$A$1:$J$97</definedName>
    <definedName name="_xlnm.Print_Area" localSheetId="2">'地区別 '!$A$1:$M$95</definedName>
    <definedName name="_xlnm.Print_Area" localSheetId="5">'地区別  (2)'!$A$1:$I$95</definedName>
    <definedName name="_xlnm.Print_Area" localSheetId="0">'入力シート'!$A$1:$I$118</definedName>
    <definedName name="_xlnm.Print_Area" localSheetId="1">'入力シート 着陸回数'!$A$1:$L$110</definedName>
    <definedName name="_xlnm.Print_Titles" localSheetId="4">'ホームページ掲載用'!$2:$3</definedName>
    <definedName name="_xlnm.Print_Titles" localSheetId="3">'局議用 '!$2:$3</definedName>
  </definedNames>
  <calcPr fullCalcOnLoad="1"/>
</workbook>
</file>

<file path=xl/sharedStrings.xml><?xml version="1.0" encoding="utf-8"?>
<sst xmlns="http://schemas.openxmlformats.org/spreadsheetml/2006/main" count="1250" uniqueCount="141">
  <si>
    <t>旅客数（人）</t>
  </si>
  <si>
    <t>計</t>
  </si>
  <si>
    <t>東京</t>
  </si>
  <si>
    <t>第一種空港</t>
  </si>
  <si>
    <t>新千歳</t>
  </si>
  <si>
    <t>旭川</t>
  </si>
  <si>
    <t>稚内</t>
  </si>
  <si>
    <t>　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</si>
  <si>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</si>
  <si>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</si>
  <si>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</si>
  <si>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</si>
  <si>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</si>
  <si>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</si>
  <si>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</si>
  <si>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</si>
  <si>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</si>
  <si>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</si>
  <si>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</si>
  <si>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</si>
  <si>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女満別</t>
  </si>
  <si>
    <t>青森</t>
  </si>
  <si>
    <t>花巻</t>
  </si>
  <si>
    <t>庄内</t>
  </si>
  <si>
    <t>福島</t>
  </si>
  <si>
    <t>大島</t>
  </si>
  <si>
    <t>三宅島</t>
  </si>
  <si>
    <t>新島</t>
  </si>
  <si>
    <t>神津島</t>
  </si>
  <si>
    <t>佐渡</t>
  </si>
  <si>
    <t>松本</t>
  </si>
  <si>
    <t>第三種空港</t>
  </si>
  <si>
    <t>丘珠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</si>
  <si>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</si>
  <si>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</si>
  <si>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</si>
  <si>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</si>
  <si>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</si>
  <si>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</si>
  <si>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</si>
  <si>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</si>
  <si>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</si>
  <si>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備　　考</t>
  </si>
  <si>
    <t>対前年同月比（％）</t>
  </si>
  <si>
    <t>国内</t>
  </si>
  <si>
    <t>国際</t>
  </si>
  <si>
    <t>合計</t>
  </si>
  <si>
    <t>（羽田）</t>
  </si>
  <si>
    <t>（羽田）</t>
  </si>
  <si>
    <t>貨物（kg）</t>
  </si>
  <si>
    <t>貨物量（kg）</t>
  </si>
  <si>
    <t>（注）</t>
  </si>
  <si>
    <t>成田</t>
  </si>
  <si>
    <t>花巻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</si>
  <si>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</si>
  <si>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</si>
  <si>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</si>
  <si>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</si>
  <si>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</si>
  <si>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</si>
  <si>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</si>
  <si>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</si>
  <si>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</si>
  <si>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</si>
  <si>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</si>
  <si>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</si>
  <si>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</si>
  <si>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</si>
  <si>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</si>
  <si>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</si>
  <si>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</si>
  <si>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</si>
  <si>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</si>
  <si>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</si>
  <si>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</si>
  <si>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</si>
  <si>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紋別</t>
  </si>
  <si>
    <t>紋別</t>
  </si>
  <si>
    <t>大館能代</t>
  </si>
  <si>
    <t>大館能代</t>
  </si>
  <si>
    <t>大館能代</t>
  </si>
  <si>
    <t>三沢</t>
  </si>
  <si>
    <t>三沢</t>
  </si>
  <si>
    <t>成田</t>
  </si>
  <si>
    <t>八丈島</t>
  </si>
  <si>
    <t>八丈島</t>
  </si>
  <si>
    <t>八丈島</t>
  </si>
  <si>
    <r>
      <t>　（１）</t>
    </r>
    <r>
      <rPr>
        <b/>
        <sz val="14"/>
        <rFont val="ＭＳ Ｐゴシック"/>
        <family val="3"/>
      </rPr>
      <t>東京航空局調べ（但し、成田は成田国際空港株式会社、東京税関作成の資料による）</t>
    </r>
  </si>
  <si>
    <r>
      <t xml:space="preserve">                       （１）</t>
    </r>
    <r>
      <rPr>
        <b/>
        <sz val="20"/>
        <rFont val="ＭＳ Ｐゴシック"/>
        <family val="3"/>
      </rPr>
      <t>東京航空局調べ（但し成田は、成田国際空港株式会社、東京税関作成の資料による）</t>
    </r>
  </si>
  <si>
    <t>紋別</t>
  </si>
  <si>
    <t>国内</t>
  </si>
  <si>
    <t>　</t>
  </si>
  <si>
    <t>　</t>
  </si>
  <si>
    <t>着陸回数</t>
  </si>
  <si>
    <t>対前年
同月比（％）</t>
  </si>
  <si>
    <t>対前年
同月増減（％）</t>
  </si>
  <si>
    <t>旅　　客</t>
  </si>
  <si>
    <t>貨　　物</t>
  </si>
  <si>
    <t xml:space="preserve">  （注）</t>
  </si>
  <si>
    <t>定期</t>
  </si>
  <si>
    <t>その他</t>
  </si>
  <si>
    <t>民間機 計</t>
  </si>
  <si>
    <t>対前年
同月比（％）</t>
  </si>
  <si>
    <t>定期</t>
  </si>
  <si>
    <t>その他</t>
  </si>
  <si>
    <t>計</t>
  </si>
  <si>
    <t>着陸回数（民間機）</t>
  </si>
  <si>
    <t xml:space="preserve">                     　（３）対前年同月比（％）について前年実績が無い場合「－」と記載</t>
  </si>
  <si>
    <t xml:space="preserve">                     　（２）着陸回数の「その他」は、チャーター便、ダイバート機、プライベート機等</t>
  </si>
  <si>
    <t>　（２）着陸回数の「その他」は、チャーター便、ダイバート機、プライベート機等</t>
  </si>
  <si>
    <t>　（３）対前年同月比（％）について前年実績が無い場合「－」と記載</t>
  </si>
  <si>
    <t>-</t>
  </si>
  <si>
    <t>紋別</t>
  </si>
  <si>
    <t>大館能代</t>
  </si>
  <si>
    <t>三沢</t>
  </si>
  <si>
    <t>（羽田）</t>
  </si>
  <si>
    <t>八丈島</t>
  </si>
  <si>
    <t>H28.8 旅客数（人）</t>
  </si>
  <si>
    <t>H29.8  旅客数（人）</t>
  </si>
  <si>
    <t>H28.8 貨物量（kg）</t>
  </si>
  <si>
    <t>H29.8 貨物量（kg）</t>
  </si>
  <si>
    <t>管内空港の着陸回数集計表（平成29年8月速報値）</t>
  </si>
  <si>
    <t>H28.8 定期</t>
  </si>
  <si>
    <t>H29.8 定期</t>
  </si>
  <si>
    <t>H28.8 その他</t>
  </si>
  <si>
    <t>H29.8 その他</t>
  </si>
  <si>
    <t>H28.8 民間機計</t>
  </si>
  <si>
    <t>H29.8 民間機計</t>
  </si>
  <si>
    <t>-</t>
  </si>
  <si>
    <t>-</t>
  </si>
  <si>
    <t>備　　　考</t>
  </si>
  <si>
    <t xml:space="preserve"> </t>
  </si>
  <si>
    <t>大阪（関西）線、札幌（新千歳）線などが好調だったため。</t>
  </si>
  <si>
    <t>中国東方航空の成田空港での貨物取扱枠が減少したため、</t>
  </si>
  <si>
    <t>代わりに昨年3月から静岡空港での貨物取扱量が増加。</t>
  </si>
  <si>
    <t>Amazon等の通販物が主たる輸送物。</t>
  </si>
  <si>
    <t>デルタ航空で1便の運航から2便体制となったため。</t>
  </si>
  <si>
    <t>5月より奥凱航空（オーケー航空）が定期便で新規就航。</t>
  </si>
  <si>
    <t>搭乗率も良好。</t>
  </si>
  <si>
    <t>管内空港の利用概況集計表（平成29年8月確定値）</t>
  </si>
  <si>
    <t xml:space="preserve">                     　（２）対前年同月比（％）について前年実績が無い場合「－」と記載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</si>
</sst>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  <numFmt numFmtId="182" formatCode="0_ "/>
    <numFmt numFmtId="183" formatCode="#,##0_);[Red]\(#,##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ashed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ashed"/>
      <bottom style="thin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/>
      <protection/>
    </xf>
    <xf numFmtId="0" fontId="5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Continuous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17" xfId="48" applyFont="1" applyBorder="1" applyAlignment="1">
      <alignment horizontal="centerContinuous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1" fillId="0" borderId="18" xfId="48" applyFont="1" applyBorder="1" applyAlignment="1">
      <alignment horizontal="centerContinuous"/>
    </xf>
    <xf numFmtId="38" fontId="11" fillId="0" borderId="19" xfId="48" applyFont="1" applyBorder="1" applyAlignment="1">
      <alignment horizontal="centerContinuous"/>
    </xf>
    <xf numFmtId="38" fontId="11" fillId="0" borderId="20" xfId="48" applyFont="1" applyBorder="1" applyAlignment="1">
      <alignment horizontal="centerContinuous"/>
    </xf>
    <xf numFmtId="38" fontId="6" fillId="0" borderId="21" xfId="48" applyFont="1" applyBorder="1" applyAlignment="1">
      <alignment horizontal="center"/>
    </xf>
    <xf numFmtId="38" fontId="6" fillId="0" borderId="22" xfId="48" applyFont="1" applyBorder="1" applyAlignment="1">
      <alignment horizontal="center"/>
    </xf>
    <xf numFmtId="38" fontId="6" fillId="0" borderId="23" xfId="48" applyFont="1" applyBorder="1" applyAlignment="1">
      <alignment horizontal="center"/>
    </xf>
    <xf numFmtId="38" fontId="6" fillId="0" borderId="24" xfId="48" applyFont="1" applyBorder="1" applyAlignment="1">
      <alignment horizontal="center"/>
    </xf>
    <xf numFmtId="179" fontId="14" fillId="0" borderId="0" xfId="0" applyNumberFormat="1" applyFont="1" applyAlignment="1">
      <alignment/>
    </xf>
    <xf numFmtId="38" fontId="11" fillId="0" borderId="25" xfId="48" applyFont="1" applyBorder="1" applyAlignment="1">
      <alignment horizontal="centerContinuous"/>
    </xf>
    <xf numFmtId="38" fontId="7" fillId="0" borderId="26" xfId="48" applyFont="1" applyBorder="1" applyAlignment="1">
      <alignment horizontal="center"/>
    </xf>
    <xf numFmtId="38" fontId="6" fillId="33" borderId="21" xfId="48" applyFont="1" applyFill="1" applyBorder="1" applyAlignment="1">
      <alignment horizontal="center"/>
    </xf>
    <xf numFmtId="38" fontId="6" fillId="33" borderId="27" xfId="48" applyFont="1" applyFill="1" applyBorder="1" applyAlignment="1">
      <alignment horizontal="center"/>
    </xf>
    <xf numFmtId="38" fontId="11" fillId="0" borderId="28" xfId="48" applyFont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7" fillId="0" borderId="21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38" fontId="7" fillId="0" borderId="27" xfId="48" applyFont="1" applyFill="1" applyBorder="1" applyAlignment="1">
      <alignment horizontal="center"/>
    </xf>
    <xf numFmtId="38" fontId="7" fillId="0" borderId="23" xfId="48" applyFont="1" applyFill="1" applyBorder="1" applyAlignment="1">
      <alignment horizontal="center"/>
    </xf>
    <xf numFmtId="38" fontId="7" fillId="0" borderId="22" xfId="48" applyFont="1" applyFill="1" applyBorder="1" applyAlignment="1">
      <alignment horizontal="center"/>
    </xf>
    <xf numFmtId="38" fontId="7" fillId="0" borderId="30" xfId="48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8" fontId="7" fillId="0" borderId="24" xfId="48" applyFont="1" applyFill="1" applyBorder="1" applyAlignment="1">
      <alignment horizont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38" fontId="7" fillId="0" borderId="33" xfId="48" applyFont="1" applyFill="1" applyBorder="1" applyAlignment="1">
      <alignment horizontal="center"/>
    </xf>
    <xf numFmtId="38" fontId="8" fillId="0" borderId="34" xfId="48" applyFont="1" applyFill="1" applyBorder="1" applyAlignment="1">
      <alignment/>
    </xf>
    <xf numFmtId="38" fontId="8" fillId="0" borderId="35" xfId="48" applyFont="1" applyFill="1" applyBorder="1" applyAlignment="1">
      <alignment/>
    </xf>
    <xf numFmtId="38" fontId="8" fillId="0" borderId="36" xfId="48" applyFont="1" applyFill="1" applyBorder="1" applyAlignment="1">
      <alignment/>
    </xf>
    <xf numFmtId="38" fontId="8" fillId="0" borderId="37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38" xfId="48" applyFont="1" applyFill="1" applyBorder="1" applyAlignment="1">
      <alignment/>
    </xf>
    <xf numFmtId="38" fontId="8" fillId="0" borderId="39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2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7" fillId="0" borderId="40" xfId="48" applyFont="1" applyFill="1" applyBorder="1" applyAlignment="1">
      <alignment horizontal="center"/>
    </xf>
    <xf numFmtId="38" fontId="7" fillId="0" borderId="34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centerContinuous"/>
    </xf>
    <xf numFmtId="38" fontId="0" fillId="0" borderId="19" xfId="48" applyFill="1" applyBorder="1" applyAlignment="1">
      <alignment horizontal="centerContinuous"/>
    </xf>
    <xf numFmtId="38" fontId="7" fillId="0" borderId="24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178" fontId="7" fillId="0" borderId="41" xfId="42" applyNumberFormat="1" applyFont="1" applyFill="1" applyBorder="1" applyAlignment="1">
      <alignment horizontal="center"/>
    </xf>
    <xf numFmtId="38" fontId="7" fillId="0" borderId="42" xfId="48" applyFont="1" applyFill="1" applyBorder="1" applyAlignment="1">
      <alignment horizontal="center"/>
    </xf>
    <xf numFmtId="38" fontId="7" fillId="0" borderId="36" xfId="48" applyFont="1" applyFill="1" applyBorder="1" applyAlignment="1">
      <alignment horizontal="center"/>
    </xf>
    <xf numFmtId="38" fontId="8" fillId="0" borderId="43" xfId="48" applyNumberFormat="1" applyFont="1" applyFill="1" applyBorder="1" applyAlignment="1">
      <alignment/>
    </xf>
    <xf numFmtId="38" fontId="7" fillId="0" borderId="44" xfId="48" applyFont="1" applyFill="1" applyBorder="1" applyAlignment="1">
      <alignment horizontal="center"/>
    </xf>
    <xf numFmtId="38" fontId="7" fillId="0" borderId="37" xfId="48" applyFont="1" applyFill="1" applyBorder="1" applyAlignment="1">
      <alignment horizontal="center"/>
    </xf>
    <xf numFmtId="38" fontId="7" fillId="0" borderId="45" xfId="48" applyFont="1" applyFill="1" applyBorder="1" applyAlignment="1">
      <alignment horizontal="center"/>
    </xf>
    <xf numFmtId="38" fontId="7" fillId="0" borderId="35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47" xfId="48" applyFont="1" applyFill="1" applyBorder="1" applyAlignment="1">
      <alignment horizontal="center"/>
    </xf>
    <xf numFmtId="38" fontId="9" fillId="0" borderId="48" xfId="48" applyFont="1" applyFill="1" applyBorder="1" applyAlignment="1">
      <alignment/>
    </xf>
    <xf numFmtId="38" fontId="7" fillId="0" borderId="11" xfId="48" applyFont="1" applyFill="1" applyBorder="1" applyAlignment="1">
      <alignment horizontal="center"/>
    </xf>
    <xf numFmtId="38" fontId="8" fillId="0" borderId="49" xfId="48" applyNumberFormat="1" applyFont="1" applyFill="1" applyBorder="1" applyAlignment="1">
      <alignment horizontal="right"/>
    </xf>
    <xf numFmtId="38" fontId="7" fillId="0" borderId="50" xfId="48" applyFont="1" applyFill="1" applyBorder="1" applyAlignment="1">
      <alignment horizontal="center"/>
    </xf>
    <xf numFmtId="38" fontId="7" fillId="0" borderId="51" xfId="48" applyFont="1" applyFill="1" applyBorder="1" applyAlignment="1">
      <alignment horizontal="center"/>
    </xf>
    <xf numFmtId="38" fontId="9" fillId="0" borderId="52" xfId="48" applyFont="1" applyFill="1" applyBorder="1" applyAlignment="1">
      <alignment/>
    </xf>
    <xf numFmtId="38" fontId="7" fillId="0" borderId="53" xfId="48" applyFont="1" applyFill="1" applyBorder="1" applyAlignment="1">
      <alignment horizontal="center"/>
    </xf>
    <xf numFmtId="38" fontId="7" fillId="0" borderId="54" xfId="48" applyFont="1" applyFill="1" applyBorder="1" applyAlignment="1">
      <alignment horizontal="center"/>
    </xf>
    <xf numFmtId="38" fontId="7" fillId="0" borderId="55" xfId="48" applyFont="1" applyFill="1" applyBorder="1" applyAlignment="1">
      <alignment horizontal="center"/>
    </xf>
    <xf numFmtId="38" fontId="8" fillId="0" borderId="56" xfId="48" applyNumberFormat="1" applyFont="1" applyFill="1" applyBorder="1" applyAlignment="1">
      <alignment/>
    </xf>
    <xf numFmtId="38" fontId="7" fillId="0" borderId="57" xfId="48" applyFont="1" applyFill="1" applyBorder="1" applyAlignment="1">
      <alignment horizontal="center"/>
    </xf>
    <xf numFmtId="38" fontId="7" fillId="0" borderId="58" xfId="48" applyFont="1" applyFill="1" applyBorder="1" applyAlignment="1">
      <alignment horizontal="center"/>
    </xf>
    <xf numFmtId="38" fontId="8" fillId="0" borderId="59" xfId="48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60" xfId="48" applyFont="1" applyFill="1" applyBorder="1" applyAlignment="1">
      <alignment horizontal="center"/>
    </xf>
    <xf numFmtId="38" fontId="7" fillId="0" borderId="61" xfId="48" applyFont="1" applyFill="1" applyBorder="1" applyAlignment="1">
      <alignment horizontal="center"/>
    </xf>
    <xf numFmtId="38" fontId="7" fillId="0" borderId="62" xfId="48" applyFont="1" applyFill="1" applyBorder="1" applyAlignment="1">
      <alignment horizontal="center"/>
    </xf>
    <xf numFmtId="38" fontId="6" fillId="0" borderId="37" xfId="48" applyFont="1" applyFill="1" applyBorder="1" applyAlignment="1">
      <alignment horizontal="center"/>
    </xf>
    <xf numFmtId="38" fontId="7" fillId="0" borderId="63" xfId="48" applyFont="1" applyFill="1" applyBorder="1" applyAlignment="1">
      <alignment horizontal="center"/>
    </xf>
    <xf numFmtId="38" fontId="6" fillId="0" borderId="64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6" fillId="0" borderId="27" xfId="48" applyFont="1" applyBorder="1" applyAlignment="1">
      <alignment horizontal="center"/>
    </xf>
    <xf numFmtId="38" fontId="7" fillId="0" borderId="65" xfId="48" applyFont="1" applyFill="1" applyBorder="1" applyAlignment="1">
      <alignment horizontal="center"/>
    </xf>
    <xf numFmtId="38" fontId="7" fillId="0" borderId="39" xfId="48" applyFont="1" applyFill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6" fillId="33" borderId="29" xfId="48" applyFont="1" applyFill="1" applyBorder="1" applyAlignment="1">
      <alignment horizontal="center"/>
    </xf>
    <xf numFmtId="38" fontId="8" fillId="0" borderId="66" xfId="48" applyFont="1" applyFill="1" applyBorder="1" applyAlignment="1">
      <alignment/>
    </xf>
    <xf numFmtId="38" fontId="9" fillId="0" borderId="67" xfId="48" applyFont="1" applyFill="1" applyBorder="1" applyAlignment="1">
      <alignment/>
    </xf>
    <xf numFmtId="38" fontId="9" fillId="0" borderId="68" xfId="48" applyFont="1" applyFill="1" applyBorder="1" applyAlignment="1">
      <alignment/>
    </xf>
    <xf numFmtId="38" fontId="7" fillId="34" borderId="42" xfId="48" applyFont="1" applyFill="1" applyBorder="1" applyAlignment="1">
      <alignment horizontal="center"/>
    </xf>
    <xf numFmtId="38" fontId="7" fillId="34" borderId="21" xfId="48" applyFont="1" applyFill="1" applyBorder="1" applyAlignment="1">
      <alignment horizontal="center"/>
    </xf>
    <xf numFmtId="38" fontId="7" fillId="34" borderId="44" xfId="48" applyFont="1" applyFill="1" applyBorder="1" applyAlignment="1">
      <alignment horizontal="center"/>
    </xf>
    <xf numFmtId="38" fontId="7" fillId="34" borderId="29" xfId="48" applyFont="1" applyFill="1" applyBorder="1" applyAlignment="1">
      <alignment horizontal="center"/>
    </xf>
    <xf numFmtId="38" fontId="7" fillId="34" borderId="27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69" xfId="48" applyFont="1" applyFill="1" applyBorder="1" applyAlignment="1">
      <alignment horizontal="center"/>
    </xf>
    <xf numFmtId="38" fontId="7" fillId="0" borderId="70" xfId="48" applyFont="1" applyFill="1" applyBorder="1" applyAlignment="1">
      <alignment horizontal="center"/>
    </xf>
    <xf numFmtId="180" fontId="8" fillId="0" borderId="71" xfId="42" applyNumberFormat="1" applyFont="1" applyFill="1" applyBorder="1" applyAlignment="1">
      <alignment/>
    </xf>
    <xf numFmtId="180" fontId="8" fillId="0" borderId="72" xfId="42" applyNumberFormat="1" applyFont="1" applyFill="1" applyBorder="1" applyAlignment="1">
      <alignment/>
    </xf>
    <xf numFmtId="180" fontId="8" fillId="0" borderId="13" xfId="42" applyNumberFormat="1" applyFont="1" applyFill="1" applyBorder="1" applyAlignment="1">
      <alignment/>
    </xf>
    <xf numFmtId="180" fontId="8" fillId="0" borderId="53" xfId="42" applyNumberFormat="1" applyFont="1" applyFill="1" applyBorder="1" applyAlignment="1">
      <alignment/>
    </xf>
    <xf numFmtId="180" fontId="8" fillId="0" borderId="73" xfId="42" applyNumberFormat="1" applyFont="1" applyFill="1" applyBorder="1" applyAlignment="1">
      <alignment/>
    </xf>
    <xf numFmtId="180" fontId="8" fillId="0" borderId="16" xfId="42" applyNumberFormat="1" applyFont="1" applyFill="1" applyBorder="1" applyAlignment="1">
      <alignment/>
    </xf>
    <xf numFmtId="180" fontId="8" fillId="0" borderId="74" xfId="42" applyNumberFormat="1" applyFont="1" applyFill="1" applyBorder="1" applyAlignment="1">
      <alignment/>
    </xf>
    <xf numFmtId="180" fontId="8" fillId="0" borderId="11" xfId="42" applyNumberFormat="1" applyFont="1" applyFill="1" applyBorder="1" applyAlignment="1">
      <alignment/>
    </xf>
    <xf numFmtId="180" fontId="8" fillId="0" borderId="75" xfId="42" applyNumberFormat="1" applyFont="1" applyFill="1" applyBorder="1" applyAlignment="1">
      <alignment/>
    </xf>
    <xf numFmtId="180" fontId="8" fillId="0" borderId="76" xfId="42" applyNumberFormat="1" applyFont="1" applyFill="1" applyBorder="1" applyAlignment="1">
      <alignment/>
    </xf>
    <xf numFmtId="180" fontId="8" fillId="0" borderId="77" xfId="42" applyNumberFormat="1" applyFont="1" applyFill="1" applyBorder="1" applyAlignment="1">
      <alignment/>
    </xf>
    <xf numFmtId="180" fontId="8" fillId="0" borderId="78" xfId="42" applyNumberFormat="1" applyFont="1" applyFill="1" applyBorder="1" applyAlignment="1">
      <alignment/>
    </xf>
    <xf numFmtId="38" fontId="6" fillId="0" borderId="79" xfId="48" applyFont="1" applyFill="1" applyBorder="1" applyAlignment="1">
      <alignment horizontal="center"/>
    </xf>
    <xf numFmtId="38" fontId="6" fillId="0" borderId="54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38" fontId="9" fillId="0" borderId="80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37" xfId="48" applyFont="1" applyFill="1" applyBorder="1" applyAlignment="1">
      <alignment/>
    </xf>
    <xf numFmtId="38" fontId="9" fillId="0" borderId="64" xfId="48" applyFont="1" applyFill="1" applyBorder="1" applyAlignment="1">
      <alignment/>
    </xf>
    <xf numFmtId="180" fontId="9" fillId="0" borderId="81" xfId="42" applyNumberFormat="1" applyFont="1" applyFill="1" applyBorder="1" applyAlignment="1">
      <alignment/>
    </xf>
    <xf numFmtId="180" fontId="9" fillId="0" borderId="11" xfId="42" applyNumberFormat="1" applyFont="1" applyFill="1" applyBorder="1" applyAlignment="1">
      <alignment/>
    </xf>
    <xf numFmtId="180" fontId="9" fillId="0" borderId="13" xfId="42" applyNumberFormat="1" applyFont="1" applyFill="1" applyBorder="1" applyAlignment="1">
      <alignment/>
    </xf>
    <xf numFmtId="180" fontId="9" fillId="0" borderId="41" xfId="42" applyNumberFormat="1" applyFont="1" applyFill="1" applyBorder="1" applyAlignment="1">
      <alignment/>
    </xf>
    <xf numFmtId="38" fontId="8" fillId="0" borderId="36" xfId="48" applyNumberFormat="1" applyFont="1" applyFill="1" applyBorder="1" applyAlignment="1">
      <alignment/>
    </xf>
    <xf numFmtId="38" fontId="8" fillId="0" borderId="50" xfId="48" applyNumberFormat="1" applyFont="1" applyFill="1" applyBorder="1" applyAlignment="1">
      <alignment/>
    </xf>
    <xf numFmtId="38" fontId="8" fillId="0" borderId="34" xfId="48" applyNumberFormat="1" applyFont="1" applyFill="1" applyBorder="1" applyAlignment="1">
      <alignment/>
    </xf>
    <xf numFmtId="38" fontId="8" fillId="0" borderId="37" xfId="48" applyNumberFormat="1" applyFont="1" applyFill="1" applyBorder="1" applyAlignment="1">
      <alignment/>
    </xf>
    <xf numFmtId="38" fontId="8" fillId="35" borderId="47" xfId="48" applyNumberFormat="1" applyFont="1" applyFill="1" applyBorder="1" applyAlignment="1">
      <alignment/>
    </xf>
    <xf numFmtId="38" fontId="8" fillId="35" borderId="50" xfId="48" applyNumberFormat="1" applyFont="1" applyFill="1" applyBorder="1" applyAlignment="1">
      <alignment/>
    </xf>
    <xf numFmtId="38" fontId="8" fillId="0" borderId="35" xfId="48" applyNumberFormat="1" applyFont="1" applyFill="1" applyBorder="1" applyAlignment="1">
      <alignment/>
    </xf>
    <xf numFmtId="38" fontId="8" fillId="35" borderId="35" xfId="48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35" borderId="10" xfId="48" applyNumberFormat="1" applyFont="1" applyFill="1" applyBorder="1" applyAlignment="1">
      <alignment/>
    </xf>
    <xf numFmtId="38" fontId="8" fillId="0" borderId="10" xfId="42" applyNumberFormat="1" applyFont="1" applyFill="1" applyBorder="1" applyAlignment="1">
      <alignment/>
    </xf>
    <xf numFmtId="38" fontId="8" fillId="0" borderId="39" xfId="42" applyNumberFormat="1" applyFont="1" applyFill="1" applyBorder="1" applyAlignment="1">
      <alignment/>
    </xf>
    <xf numFmtId="38" fontId="8" fillId="0" borderId="38" xfId="48" applyNumberFormat="1" applyFont="1" applyFill="1" applyBorder="1" applyAlignment="1">
      <alignment/>
    </xf>
    <xf numFmtId="38" fontId="8" fillId="0" borderId="39" xfId="48" applyNumberFormat="1" applyFont="1" applyFill="1" applyBorder="1" applyAlignment="1">
      <alignment/>
    </xf>
    <xf numFmtId="38" fontId="8" fillId="35" borderId="82" xfId="48" applyNumberFormat="1" applyFont="1" applyFill="1" applyBorder="1" applyAlignment="1">
      <alignment horizontal="right"/>
    </xf>
    <xf numFmtId="38" fontId="8" fillId="35" borderId="46" xfId="48" applyNumberFormat="1" applyFont="1" applyFill="1" applyBorder="1" applyAlignment="1">
      <alignment/>
    </xf>
    <xf numFmtId="38" fontId="8" fillId="35" borderId="51" xfId="48" applyNumberFormat="1" applyFont="1" applyFill="1" applyBorder="1" applyAlignment="1">
      <alignment/>
    </xf>
    <xf numFmtId="38" fontId="8" fillId="35" borderId="40" xfId="48" applyFont="1" applyFill="1" applyBorder="1" applyAlignment="1">
      <alignment/>
    </xf>
    <xf numFmtId="38" fontId="8" fillId="35" borderId="45" xfId="48" applyFont="1" applyFill="1" applyBorder="1" applyAlignment="1">
      <alignment/>
    </xf>
    <xf numFmtId="38" fontId="8" fillId="35" borderId="46" xfId="48" applyFont="1" applyFill="1" applyBorder="1" applyAlignment="1">
      <alignment/>
    </xf>
    <xf numFmtId="38" fontId="8" fillId="35" borderId="34" xfId="48" applyFont="1" applyFill="1" applyBorder="1" applyAlignment="1">
      <alignment/>
    </xf>
    <xf numFmtId="38" fontId="8" fillId="35" borderId="47" xfId="48" applyFont="1" applyFill="1" applyBorder="1" applyAlignment="1">
      <alignment/>
    </xf>
    <xf numFmtId="38" fontId="8" fillId="35" borderId="83" xfId="48" applyFont="1" applyFill="1" applyBorder="1" applyAlignment="1">
      <alignment/>
    </xf>
    <xf numFmtId="38" fontId="8" fillId="35" borderId="10" xfId="48" applyFont="1" applyFill="1" applyBorder="1" applyAlignment="1">
      <alignment/>
    </xf>
    <xf numFmtId="38" fontId="8" fillId="35" borderId="36" xfId="48" applyFont="1" applyFill="1" applyBorder="1" applyAlignment="1">
      <alignment/>
    </xf>
    <xf numFmtId="38" fontId="8" fillId="35" borderId="51" xfId="48" applyFont="1" applyFill="1" applyBorder="1" applyAlignment="1">
      <alignment/>
    </xf>
    <xf numFmtId="38" fontId="8" fillId="35" borderId="35" xfId="48" applyFont="1" applyFill="1" applyBorder="1" applyAlignment="1">
      <alignment/>
    </xf>
    <xf numFmtId="38" fontId="8" fillId="35" borderId="50" xfId="48" applyFont="1" applyFill="1" applyBorder="1" applyAlignment="1">
      <alignment/>
    </xf>
    <xf numFmtId="38" fontId="7" fillId="35" borderId="64" xfId="48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6" fillId="0" borderId="30" xfId="48" applyFont="1" applyBorder="1" applyAlignment="1">
      <alignment horizontal="center"/>
    </xf>
    <xf numFmtId="38" fontId="8" fillId="0" borderId="84" xfId="48" applyNumberFormat="1" applyFont="1" applyFill="1" applyBorder="1" applyAlignment="1">
      <alignment horizontal="right"/>
    </xf>
    <xf numFmtId="180" fontId="8" fillId="0" borderId="71" xfId="42" applyNumberFormat="1" applyFont="1" applyFill="1" applyBorder="1" applyAlignment="1">
      <alignment horizontal="right"/>
    </xf>
    <xf numFmtId="38" fontId="8" fillId="0" borderId="43" xfId="48" applyNumberFormat="1" applyFont="1" applyFill="1" applyBorder="1" applyAlignment="1">
      <alignment horizontal="right"/>
    </xf>
    <xf numFmtId="180" fontId="8" fillId="0" borderId="72" xfId="42" applyNumberFormat="1" applyFont="1" applyFill="1" applyBorder="1" applyAlignment="1">
      <alignment horizontal="right"/>
    </xf>
    <xf numFmtId="38" fontId="8" fillId="0" borderId="12" xfId="48" applyNumberFormat="1" applyFont="1" applyFill="1" applyBorder="1" applyAlignment="1">
      <alignment horizontal="right"/>
    </xf>
    <xf numFmtId="180" fontId="8" fillId="0" borderId="13" xfId="42" applyNumberFormat="1" applyFont="1" applyFill="1" applyBorder="1" applyAlignment="1">
      <alignment horizontal="right"/>
    </xf>
    <xf numFmtId="38" fontId="8" fillId="0" borderId="37" xfId="48" applyFont="1" applyFill="1" applyBorder="1" applyAlignment="1">
      <alignment horizontal="right"/>
    </xf>
    <xf numFmtId="38" fontId="8" fillId="0" borderId="61" xfId="48" applyNumberFormat="1" applyFont="1" applyFill="1" applyBorder="1" applyAlignment="1">
      <alignment horizontal="right"/>
    </xf>
    <xf numFmtId="180" fontId="8" fillId="0" borderId="53" xfId="42" applyNumberFormat="1" applyFont="1" applyFill="1" applyBorder="1" applyAlignment="1">
      <alignment horizontal="right"/>
    </xf>
    <xf numFmtId="38" fontId="8" fillId="0" borderId="40" xfId="48" applyFont="1" applyFill="1" applyBorder="1" applyAlignment="1">
      <alignment horizontal="right"/>
    </xf>
    <xf numFmtId="38" fontId="8" fillId="0" borderId="85" xfId="48" applyNumberFormat="1" applyFont="1" applyFill="1" applyBorder="1" applyAlignment="1">
      <alignment horizontal="right"/>
    </xf>
    <xf numFmtId="38" fontId="8" fillId="0" borderId="45" xfId="48" applyFont="1" applyFill="1" applyBorder="1" applyAlignment="1">
      <alignment horizontal="right"/>
    </xf>
    <xf numFmtId="38" fontId="8" fillId="0" borderId="86" xfId="48" applyNumberFormat="1" applyFont="1" applyFill="1" applyBorder="1" applyAlignment="1">
      <alignment horizontal="right"/>
    </xf>
    <xf numFmtId="180" fontId="8" fillId="0" borderId="73" xfId="42" applyNumberFormat="1" applyFont="1" applyFill="1" applyBorder="1" applyAlignment="1">
      <alignment horizontal="right"/>
    </xf>
    <xf numFmtId="38" fontId="8" fillId="0" borderId="35" xfId="48" applyFont="1" applyFill="1" applyBorder="1" applyAlignment="1">
      <alignment horizontal="right"/>
    </xf>
    <xf numFmtId="180" fontId="8" fillId="0" borderId="16" xfId="42" applyNumberFormat="1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180" fontId="8" fillId="0" borderId="74" xfId="42" applyNumberFormat="1" applyFont="1" applyFill="1" applyBorder="1" applyAlignment="1">
      <alignment horizontal="right"/>
    </xf>
    <xf numFmtId="38" fontId="8" fillId="0" borderId="34" xfId="48" applyFont="1" applyFill="1" applyBorder="1" applyAlignment="1">
      <alignment horizontal="right"/>
    </xf>
    <xf numFmtId="38" fontId="8" fillId="0" borderId="66" xfId="48" applyNumberFormat="1" applyFont="1" applyFill="1" applyBorder="1" applyAlignment="1">
      <alignment horizontal="right"/>
    </xf>
    <xf numFmtId="180" fontId="8" fillId="0" borderId="11" xfId="42" applyNumberFormat="1" applyFont="1" applyFill="1" applyBorder="1" applyAlignment="1">
      <alignment horizontal="right"/>
    </xf>
    <xf numFmtId="38" fontId="8" fillId="0" borderId="66" xfId="48" applyFont="1" applyFill="1" applyBorder="1" applyAlignment="1">
      <alignment horizontal="right"/>
    </xf>
    <xf numFmtId="38" fontId="8" fillId="0" borderId="10" xfId="48" applyFont="1" applyFill="1" applyBorder="1" applyAlignment="1">
      <alignment horizontal="right"/>
    </xf>
    <xf numFmtId="180" fontId="8" fillId="0" borderId="75" xfId="42" applyNumberFormat="1" applyFont="1" applyFill="1" applyBorder="1" applyAlignment="1">
      <alignment horizontal="right"/>
    </xf>
    <xf numFmtId="38" fontId="8" fillId="0" borderId="47" xfId="48" applyFont="1" applyFill="1" applyBorder="1" applyAlignment="1">
      <alignment horizontal="right"/>
    </xf>
    <xf numFmtId="38" fontId="8" fillId="0" borderId="83" xfId="48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38" fontId="8" fillId="0" borderId="87" xfId="48" applyNumberFormat="1" applyFont="1" applyFill="1" applyBorder="1" applyAlignment="1">
      <alignment horizontal="right"/>
    </xf>
    <xf numFmtId="38" fontId="8" fillId="0" borderId="88" xfId="48" applyNumberFormat="1" applyFont="1" applyFill="1" applyBorder="1" applyAlignment="1">
      <alignment horizontal="right"/>
    </xf>
    <xf numFmtId="180" fontId="8" fillId="0" borderId="76" xfId="42" applyNumberFormat="1" applyFont="1" applyFill="1" applyBorder="1" applyAlignment="1">
      <alignment horizontal="right"/>
    </xf>
    <xf numFmtId="38" fontId="8" fillId="0" borderId="51" xfId="48" applyFont="1" applyFill="1" applyBorder="1" applyAlignment="1">
      <alignment horizontal="right"/>
    </xf>
    <xf numFmtId="38" fontId="8" fillId="0" borderId="87" xfId="48" applyFont="1" applyFill="1" applyBorder="1" applyAlignment="1">
      <alignment horizontal="right"/>
    </xf>
    <xf numFmtId="38" fontId="8" fillId="0" borderId="85" xfId="48" applyFont="1" applyFill="1" applyBorder="1" applyAlignment="1">
      <alignment horizontal="right"/>
    </xf>
    <xf numFmtId="38" fontId="8" fillId="0" borderId="66" xfId="42" applyNumberFormat="1" applyFont="1" applyFill="1" applyBorder="1" applyAlignment="1">
      <alignment horizontal="right"/>
    </xf>
    <xf numFmtId="38" fontId="8" fillId="0" borderId="59" xfId="42" applyNumberFormat="1" applyFont="1" applyFill="1" applyBorder="1" applyAlignment="1">
      <alignment horizontal="right"/>
    </xf>
    <xf numFmtId="180" fontId="8" fillId="0" borderId="77" xfId="42" applyNumberFormat="1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38" fontId="8" fillId="0" borderId="56" xfId="48" applyNumberFormat="1" applyFont="1" applyFill="1" applyBorder="1" applyAlignment="1">
      <alignment horizontal="right"/>
    </xf>
    <xf numFmtId="180" fontId="8" fillId="0" borderId="78" xfId="42" applyNumberFormat="1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38" fontId="8" fillId="0" borderId="59" xfId="48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38" fontId="7" fillId="0" borderId="89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82" xfId="48" applyFont="1" applyBorder="1" applyAlignment="1">
      <alignment horizontal="center"/>
    </xf>
    <xf numFmtId="38" fontId="7" fillId="0" borderId="90" xfId="48" applyFont="1" applyBorder="1" applyAlignment="1">
      <alignment horizontal="centerContinuous"/>
    </xf>
    <xf numFmtId="38" fontId="7" fillId="0" borderId="54" xfId="48" applyFont="1" applyBorder="1" applyAlignment="1">
      <alignment horizontal="centerContinuous"/>
    </xf>
    <xf numFmtId="38" fontId="7" fillId="0" borderId="54" xfId="48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38" fontId="5" fillId="36" borderId="31" xfId="48" applyFont="1" applyFill="1" applyBorder="1" applyAlignment="1">
      <alignment horizontal="centerContinuous"/>
    </xf>
    <xf numFmtId="38" fontId="4" fillId="36" borderId="21" xfId="48" applyFont="1" applyFill="1" applyBorder="1" applyAlignment="1">
      <alignment horizontal="center"/>
    </xf>
    <xf numFmtId="38" fontId="5" fillId="36" borderId="44" xfId="48" applyFont="1" applyFill="1" applyBorder="1" applyAlignment="1">
      <alignment horizontal="centerContinuous"/>
    </xf>
    <xf numFmtId="38" fontId="7" fillId="0" borderId="51" xfId="48" applyFont="1" applyBorder="1" applyAlignment="1">
      <alignment horizontal="center"/>
    </xf>
    <xf numFmtId="38" fontId="7" fillId="0" borderId="39" xfId="48" applyFont="1" applyBorder="1" applyAlignment="1">
      <alignment horizontal="center"/>
    </xf>
    <xf numFmtId="38" fontId="56" fillId="16" borderId="47" xfId="48" applyNumberFormat="1" applyFont="1" applyFill="1" applyBorder="1" applyAlignment="1">
      <alignment/>
    </xf>
    <xf numFmtId="38" fontId="56" fillId="16" borderId="50" xfId="48" applyNumberFormat="1" applyFont="1" applyFill="1" applyBorder="1" applyAlignment="1">
      <alignment/>
    </xf>
    <xf numFmtId="38" fontId="56" fillId="16" borderId="35" xfId="48" applyNumberFormat="1" applyFont="1" applyFill="1" applyBorder="1" applyAlignment="1">
      <alignment/>
    </xf>
    <xf numFmtId="38" fontId="56" fillId="16" borderId="10" xfId="48" applyNumberFormat="1" applyFont="1" applyFill="1" applyBorder="1" applyAlignment="1">
      <alignment/>
    </xf>
    <xf numFmtId="38" fontId="56" fillId="16" borderId="40" xfId="48" applyFont="1" applyFill="1" applyBorder="1" applyAlignment="1">
      <alignment/>
    </xf>
    <xf numFmtId="38" fontId="56" fillId="16" borderId="45" xfId="48" applyFont="1" applyFill="1" applyBorder="1" applyAlignment="1">
      <alignment/>
    </xf>
    <xf numFmtId="38" fontId="56" fillId="16" borderId="46" xfId="48" applyFont="1" applyFill="1" applyBorder="1" applyAlignment="1">
      <alignment/>
    </xf>
    <xf numFmtId="38" fontId="56" fillId="16" borderId="34" xfId="48" applyFont="1" applyFill="1" applyBorder="1" applyAlignment="1">
      <alignment/>
    </xf>
    <xf numFmtId="38" fontId="56" fillId="16" borderId="47" xfId="48" applyFont="1" applyFill="1" applyBorder="1" applyAlignment="1">
      <alignment/>
    </xf>
    <xf numFmtId="38" fontId="56" fillId="16" borderId="10" xfId="48" applyFont="1" applyFill="1" applyBorder="1" applyAlignment="1">
      <alignment/>
    </xf>
    <xf numFmtId="38" fontId="57" fillId="16" borderId="64" xfId="48" applyFont="1" applyFill="1" applyBorder="1" applyAlignment="1">
      <alignment horizontal="center"/>
    </xf>
    <xf numFmtId="38" fontId="8" fillId="16" borderId="10" xfId="48" applyNumberFormat="1" applyFont="1" applyFill="1" applyBorder="1" applyAlignment="1">
      <alignment/>
    </xf>
    <xf numFmtId="38" fontId="8" fillId="16" borderId="47" xfId="48" applyNumberFormat="1" applyFont="1" applyFill="1" applyBorder="1" applyAlignment="1">
      <alignment/>
    </xf>
    <xf numFmtId="38" fontId="8" fillId="16" borderId="50" xfId="48" applyNumberFormat="1" applyFont="1" applyFill="1" applyBorder="1" applyAlignment="1">
      <alignment/>
    </xf>
    <xf numFmtId="38" fontId="8" fillId="16" borderId="35" xfId="48" applyNumberFormat="1" applyFont="1" applyFill="1" applyBorder="1" applyAlignment="1">
      <alignment/>
    </xf>
    <xf numFmtId="38" fontId="8" fillId="16" borderId="10" xfId="48" applyFont="1" applyFill="1" applyBorder="1" applyAlignment="1">
      <alignment/>
    </xf>
    <xf numFmtId="38" fontId="8" fillId="16" borderId="40" xfId="48" applyFont="1" applyFill="1" applyBorder="1" applyAlignment="1">
      <alignment/>
    </xf>
    <xf numFmtId="38" fontId="8" fillId="16" borderId="34" xfId="48" applyFont="1" applyFill="1" applyBorder="1" applyAlignment="1">
      <alignment/>
    </xf>
    <xf numFmtId="38" fontId="8" fillId="16" borderId="82" xfId="48" applyNumberFormat="1" applyFont="1" applyFill="1" applyBorder="1" applyAlignment="1">
      <alignment horizontal="right"/>
    </xf>
    <xf numFmtId="38" fontId="8" fillId="16" borderId="46" xfId="48" applyNumberFormat="1" applyFont="1" applyFill="1" applyBorder="1" applyAlignment="1">
      <alignment/>
    </xf>
    <xf numFmtId="38" fontId="8" fillId="16" borderId="51" xfId="48" applyNumberFormat="1" applyFont="1" applyFill="1" applyBorder="1" applyAlignment="1">
      <alignment/>
    </xf>
    <xf numFmtId="38" fontId="8" fillId="16" borderId="36" xfId="48" applyFont="1" applyFill="1" applyBorder="1" applyAlignment="1">
      <alignment/>
    </xf>
    <xf numFmtId="38" fontId="8" fillId="16" borderId="46" xfId="48" applyFont="1" applyFill="1" applyBorder="1" applyAlignment="1">
      <alignment/>
    </xf>
    <xf numFmtId="38" fontId="8" fillId="16" borderId="51" xfId="48" applyFont="1" applyFill="1" applyBorder="1" applyAlignment="1">
      <alignment/>
    </xf>
    <xf numFmtId="38" fontId="8" fillId="16" borderId="50" xfId="48" applyFont="1" applyFill="1" applyBorder="1" applyAlignment="1">
      <alignment/>
    </xf>
    <xf numFmtId="38" fontId="8" fillId="16" borderId="83" xfId="48" applyFont="1" applyFill="1" applyBorder="1" applyAlignment="1">
      <alignment/>
    </xf>
    <xf numFmtId="38" fontId="8" fillId="16" borderId="35" xfId="48" applyFont="1" applyFill="1" applyBorder="1" applyAlignment="1">
      <alignment/>
    </xf>
    <xf numFmtId="38" fontId="58" fillId="16" borderId="52" xfId="48" applyFont="1" applyFill="1" applyBorder="1" applyAlignment="1" applyProtection="1">
      <alignment horizontal="right" vertical="center"/>
      <protection/>
    </xf>
    <xf numFmtId="3" fontId="58" fillId="16" borderId="91" xfId="60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Alignment="1">
      <alignment/>
    </xf>
    <xf numFmtId="38" fontId="7" fillId="0" borderId="24" xfId="48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92" xfId="48" applyFont="1" applyFill="1" applyBorder="1" applyAlignment="1">
      <alignment horizontal="center" vertical="center"/>
    </xf>
    <xf numFmtId="178" fontId="7" fillId="0" borderId="41" xfId="42" applyNumberFormat="1" applyFont="1" applyFill="1" applyBorder="1" applyAlignment="1">
      <alignment horizontal="center" vertical="center" wrapText="1"/>
    </xf>
    <xf numFmtId="38" fontId="7" fillId="0" borderId="93" xfId="48" applyFont="1" applyFill="1" applyBorder="1" applyAlignment="1">
      <alignment horizontal="center" vertical="center"/>
    </xf>
    <xf numFmtId="38" fontId="7" fillId="0" borderId="94" xfId="48" applyFont="1" applyFill="1" applyBorder="1" applyAlignment="1">
      <alignment horizontal="center" vertical="center"/>
    </xf>
    <xf numFmtId="38" fontId="7" fillId="0" borderId="82" xfId="48" applyFont="1" applyFill="1" applyBorder="1" applyAlignment="1">
      <alignment horizontal="center" vertical="center"/>
    </xf>
    <xf numFmtId="38" fontId="0" fillId="0" borderId="0" xfId="48" applyFill="1" applyAlignment="1">
      <alignment vertical="center"/>
    </xf>
    <xf numFmtId="38" fontId="7" fillId="0" borderId="71" xfId="48" applyFont="1" applyFill="1" applyBorder="1" applyAlignment="1">
      <alignment horizontal="center"/>
    </xf>
    <xf numFmtId="38" fontId="8" fillId="0" borderId="84" xfId="48" applyFont="1" applyFill="1" applyBorder="1" applyAlignment="1">
      <alignment horizontal="right"/>
    </xf>
    <xf numFmtId="38" fontId="7" fillId="0" borderId="72" xfId="48" applyFont="1" applyFill="1" applyBorder="1" applyAlignment="1">
      <alignment horizontal="center"/>
    </xf>
    <xf numFmtId="178" fontId="12" fillId="0" borderId="13" xfId="42" applyNumberFormat="1" applyFont="1" applyBorder="1" applyAlignment="1">
      <alignment horizontal="center" wrapText="1" shrinkToFit="1"/>
    </xf>
    <xf numFmtId="178" fontId="12" fillId="0" borderId="41" xfId="42" applyNumberFormat="1" applyFont="1" applyFill="1" applyBorder="1" applyAlignment="1">
      <alignment horizontal="center" vertical="center" wrapText="1"/>
    </xf>
    <xf numFmtId="38" fontId="13" fillId="0" borderId="49" xfId="48" applyFont="1" applyBorder="1" applyAlignment="1">
      <alignment horizontal="right"/>
    </xf>
    <xf numFmtId="180" fontId="13" fillId="0" borderId="89" xfId="42" applyNumberFormat="1" applyFont="1" applyBorder="1" applyAlignment="1">
      <alignment horizontal="right"/>
    </xf>
    <xf numFmtId="38" fontId="13" fillId="0" borderId="66" xfId="48" applyFont="1" applyBorder="1" applyAlignment="1">
      <alignment horizontal="right"/>
    </xf>
    <xf numFmtId="180" fontId="13" fillId="0" borderId="11" xfId="42" applyNumberFormat="1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180" fontId="13" fillId="0" borderId="13" xfId="42" applyNumberFormat="1" applyFont="1" applyBorder="1" applyAlignment="1">
      <alignment horizontal="right"/>
    </xf>
    <xf numFmtId="38" fontId="13" fillId="0" borderId="61" xfId="48" applyFont="1" applyBorder="1" applyAlignment="1">
      <alignment horizontal="right"/>
    </xf>
    <xf numFmtId="180" fontId="13" fillId="0" borderId="95" xfId="42" applyNumberFormat="1" applyFont="1" applyBorder="1" applyAlignment="1">
      <alignment horizontal="right"/>
    </xf>
    <xf numFmtId="180" fontId="13" fillId="0" borderId="75" xfId="42" applyNumberFormat="1" applyFont="1" applyBorder="1" applyAlignment="1">
      <alignment horizontal="right"/>
    </xf>
    <xf numFmtId="38" fontId="13" fillId="0" borderId="96" xfId="48" applyFont="1" applyBorder="1" applyAlignment="1">
      <alignment horizontal="right"/>
    </xf>
    <xf numFmtId="180" fontId="13" fillId="0" borderId="73" xfId="42" applyNumberFormat="1" applyFont="1" applyBorder="1" applyAlignment="1">
      <alignment horizontal="right"/>
    </xf>
    <xf numFmtId="38" fontId="13" fillId="0" borderId="59" xfId="48" applyFont="1" applyBorder="1" applyAlignment="1">
      <alignment horizontal="right"/>
    </xf>
    <xf numFmtId="180" fontId="13" fillId="0" borderId="77" xfId="42" applyNumberFormat="1" applyFont="1" applyBorder="1" applyAlignment="1">
      <alignment horizontal="right"/>
    </xf>
    <xf numFmtId="38" fontId="13" fillId="0" borderId="88" xfId="48" applyFont="1" applyBorder="1" applyAlignment="1">
      <alignment horizontal="right"/>
    </xf>
    <xf numFmtId="38" fontId="13" fillId="0" borderId="87" xfId="48" applyFont="1" applyBorder="1" applyAlignment="1">
      <alignment horizontal="right"/>
    </xf>
    <xf numFmtId="180" fontId="13" fillId="0" borderId="16" xfId="42" applyNumberFormat="1" applyFont="1" applyBorder="1" applyAlignment="1">
      <alignment horizontal="right"/>
    </xf>
    <xf numFmtId="38" fontId="13" fillId="0" borderId="97" xfId="48" applyFont="1" applyBorder="1" applyAlignment="1">
      <alignment horizontal="right"/>
    </xf>
    <xf numFmtId="180" fontId="13" fillId="0" borderId="98" xfId="42" applyNumberFormat="1" applyFont="1" applyBorder="1" applyAlignment="1">
      <alignment horizontal="right"/>
    </xf>
    <xf numFmtId="38" fontId="11" fillId="0" borderId="49" xfId="48" applyFont="1" applyFill="1" applyBorder="1" applyAlignment="1">
      <alignment horizontal="center" vertical="center"/>
    </xf>
    <xf numFmtId="38" fontId="8" fillId="0" borderId="84" xfId="42" applyNumberFormat="1" applyFont="1" applyFill="1" applyBorder="1" applyAlignment="1">
      <alignment horizontal="right"/>
    </xf>
    <xf numFmtId="38" fontId="8" fillId="0" borderId="36" xfId="42" applyNumberFormat="1" applyFont="1" applyFill="1" applyBorder="1" applyAlignment="1">
      <alignment horizontal="right"/>
    </xf>
    <xf numFmtId="38" fontId="8" fillId="0" borderId="85" xfId="42" applyNumberFormat="1" applyFont="1" applyFill="1" applyBorder="1" applyAlignment="1">
      <alignment horizontal="right"/>
    </xf>
    <xf numFmtId="38" fontId="8" fillId="0" borderId="50" xfId="42" applyNumberFormat="1" applyFont="1" applyFill="1" applyBorder="1" applyAlignment="1">
      <alignment horizontal="right"/>
    </xf>
    <xf numFmtId="38" fontId="8" fillId="0" borderId="87" xfId="42" applyNumberFormat="1" applyFont="1" applyFill="1" applyBorder="1" applyAlignment="1">
      <alignment horizontal="right"/>
    </xf>
    <xf numFmtId="38" fontId="8" fillId="0" borderId="46" xfId="42" applyNumberFormat="1" applyFont="1" applyFill="1" applyBorder="1" applyAlignment="1">
      <alignment horizontal="right"/>
    </xf>
    <xf numFmtId="38" fontId="8" fillId="0" borderId="10" xfId="42" applyNumberFormat="1" applyFont="1" applyFill="1" applyBorder="1" applyAlignment="1">
      <alignment horizontal="right"/>
    </xf>
    <xf numFmtId="38" fontId="13" fillId="0" borderId="49" xfId="42" applyNumberFormat="1" applyFont="1" applyBorder="1" applyAlignment="1">
      <alignment horizontal="right"/>
    </xf>
    <xf numFmtId="38" fontId="13" fillId="0" borderId="66" xfId="42" applyNumberFormat="1" applyFont="1" applyBorder="1" applyAlignment="1">
      <alignment horizontal="right"/>
    </xf>
    <xf numFmtId="38" fontId="13" fillId="0" borderId="12" xfId="42" applyNumberFormat="1" applyFont="1" applyBorder="1" applyAlignment="1">
      <alignment horizontal="right"/>
    </xf>
    <xf numFmtId="38" fontId="13" fillId="0" borderId="88" xfId="42" applyNumberFormat="1" applyFont="1" applyBorder="1" applyAlignment="1">
      <alignment horizontal="right"/>
    </xf>
    <xf numFmtId="38" fontId="13" fillId="0" borderId="61" xfId="42" applyNumberFormat="1" applyFont="1" applyBorder="1" applyAlignment="1">
      <alignment horizontal="right"/>
    </xf>
    <xf numFmtId="38" fontId="13" fillId="0" borderId="86" xfId="42" applyNumberFormat="1" applyFont="1" applyBorder="1" applyAlignment="1">
      <alignment horizontal="right"/>
    </xf>
    <xf numFmtId="38" fontId="13" fillId="0" borderId="59" xfId="42" applyNumberFormat="1" applyFont="1" applyBorder="1" applyAlignment="1">
      <alignment horizontal="right"/>
    </xf>
    <xf numFmtId="38" fontId="13" fillId="0" borderId="87" xfId="42" applyNumberFormat="1" applyFont="1" applyBorder="1" applyAlignment="1">
      <alignment horizontal="right"/>
    </xf>
    <xf numFmtId="38" fontId="13" fillId="0" borderId="97" xfId="42" applyNumberFormat="1" applyFont="1" applyBorder="1" applyAlignment="1">
      <alignment horizontal="right"/>
    </xf>
    <xf numFmtId="38" fontId="7" fillId="0" borderId="64" xfId="48" applyFont="1" applyFill="1" applyBorder="1" applyAlignment="1">
      <alignment horizontal="center"/>
    </xf>
    <xf numFmtId="38" fontId="57" fillId="0" borderId="64" xfId="48" applyFont="1" applyFill="1" applyBorder="1" applyAlignment="1">
      <alignment horizontal="center"/>
    </xf>
    <xf numFmtId="38" fontId="8" fillId="0" borderId="40" xfId="48" applyFont="1" applyFill="1" applyBorder="1" applyAlignment="1">
      <alignment/>
    </xf>
    <xf numFmtId="38" fontId="56" fillId="0" borderId="40" xfId="48" applyFont="1" applyFill="1" applyBorder="1" applyAlignment="1">
      <alignment/>
    </xf>
    <xf numFmtId="38" fontId="8" fillId="0" borderId="45" xfId="48" applyFont="1" applyFill="1" applyBorder="1" applyAlignment="1">
      <alignment/>
    </xf>
    <xf numFmtId="38" fontId="56" fillId="0" borderId="45" xfId="48" applyFont="1" applyFill="1" applyBorder="1" applyAlignment="1">
      <alignment/>
    </xf>
    <xf numFmtId="38" fontId="8" fillId="0" borderId="46" xfId="48" applyFont="1" applyFill="1" applyBorder="1" applyAlignment="1">
      <alignment/>
    </xf>
    <xf numFmtId="38" fontId="56" fillId="0" borderId="46" xfId="48" applyFont="1" applyFill="1" applyBorder="1" applyAlignment="1">
      <alignment/>
    </xf>
    <xf numFmtId="38" fontId="56" fillId="0" borderId="34" xfId="48" applyFont="1" applyFill="1" applyBorder="1" applyAlignment="1">
      <alignment/>
    </xf>
    <xf numFmtId="38" fontId="56" fillId="0" borderId="47" xfId="48" applyFont="1" applyFill="1" applyBorder="1" applyAlignment="1">
      <alignment/>
    </xf>
    <xf numFmtId="38" fontId="56" fillId="0" borderId="10" xfId="48" applyFont="1" applyFill="1" applyBorder="1" applyAlignment="1">
      <alignment/>
    </xf>
    <xf numFmtId="38" fontId="8" fillId="0" borderId="87" xfId="48" applyFont="1" applyFill="1" applyBorder="1" applyAlignment="1">
      <alignment/>
    </xf>
    <xf numFmtId="38" fontId="8" fillId="0" borderId="51" xfId="48" applyFont="1" applyFill="1" applyBorder="1" applyAlignment="1">
      <alignment/>
    </xf>
    <xf numFmtId="38" fontId="8" fillId="0" borderId="50" xfId="48" applyFont="1" applyFill="1" applyBorder="1" applyAlignment="1">
      <alignment/>
    </xf>
    <xf numFmtId="3" fontId="58" fillId="0" borderId="91" xfId="60" applyNumberFormat="1" applyFont="1" applyFill="1" applyBorder="1" applyAlignment="1" applyProtection="1">
      <alignment horizontal="right" vertical="center"/>
      <protection/>
    </xf>
    <xf numFmtId="38" fontId="8" fillId="0" borderId="83" xfId="48" applyFont="1" applyFill="1" applyBorder="1" applyAlignment="1">
      <alignment/>
    </xf>
    <xf numFmtId="178" fontId="7" fillId="0" borderId="41" xfId="42" applyNumberFormat="1" applyFont="1" applyFill="1" applyBorder="1" applyAlignment="1">
      <alignment horizontal="center" wrapText="1"/>
    </xf>
    <xf numFmtId="38" fontId="7" fillId="0" borderId="90" xfId="48" applyFont="1" applyFill="1" applyBorder="1" applyAlignment="1">
      <alignment horizontal="center" vertical="center"/>
    </xf>
    <xf numFmtId="38" fontId="8" fillId="0" borderId="69" xfId="42" applyNumberFormat="1" applyFont="1" applyFill="1" applyBorder="1" applyAlignment="1">
      <alignment horizontal="right"/>
    </xf>
    <xf numFmtId="38" fontId="8" fillId="0" borderId="99" xfId="42" applyNumberFormat="1" applyFont="1" applyFill="1" applyBorder="1" applyAlignment="1">
      <alignment horizontal="right"/>
    </xf>
    <xf numFmtId="38" fontId="8" fillId="0" borderId="100" xfId="42" applyNumberFormat="1" applyFont="1" applyFill="1" applyBorder="1" applyAlignment="1">
      <alignment horizontal="right"/>
    </xf>
    <xf numFmtId="38" fontId="8" fillId="0" borderId="54" xfId="42" applyNumberFormat="1" applyFont="1" applyFill="1" applyBorder="1" applyAlignment="1">
      <alignment horizontal="right"/>
    </xf>
    <xf numFmtId="38" fontId="8" fillId="0" borderId="86" xfId="42" applyNumberFormat="1" applyFont="1" applyFill="1" applyBorder="1" applyAlignment="1">
      <alignment horizontal="right"/>
    </xf>
    <xf numFmtId="38" fontId="8" fillId="0" borderId="35" xfId="42" applyNumberFormat="1" applyFont="1" applyFill="1" applyBorder="1" applyAlignment="1">
      <alignment horizontal="right"/>
    </xf>
    <xf numFmtId="38" fontId="8" fillId="0" borderId="101" xfId="42" applyNumberFormat="1" applyFont="1" applyFill="1" applyBorder="1" applyAlignment="1">
      <alignment horizontal="right"/>
    </xf>
    <xf numFmtId="38" fontId="8" fillId="0" borderId="56" xfId="42" applyNumberFormat="1" applyFont="1" applyFill="1" applyBorder="1" applyAlignment="1">
      <alignment horizontal="right"/>
    </xf>
    <xf numFmtId="38" fontId="8" fillId="0" borderId="38" xfId="42" applyNumberFormat="1" applyFont="1" applyFill="1" applyBorder="1" applyAlignment="1">
      <alignment horizontal="right"/>
    </xf>
    <xf numFmtId="38" fontId="8" fillId="0" borderId="102" xfId="42" applyNumberFormat="1" applyFont="1" applyFill="1" applyBorder="1" applyAlignment="1">
      <alignment horizontal="right"/>
    </xf>
    <xf numFmtId="38" fontId="8" fillId="0" borderId="39" xfId="42" applyNumberFormat="1" applyFont="1" applyFill="1" applyBorder="1" applyAlignment="1">
      <alignment horizontal="right"/>
    </xf>
    <xf numFmtId="38" fontId="8" fillId="0" borderId="103" xfId="42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9" fillId="0" borderId="104" xfId="48" applyFont="1" applyFill="1" applyBorder="1" applyAlignment="1">
      <alignment/>
    </xf>
    <xf numFmtId="180" fontId="19" fillId="0" borderId="81" xfId="42" applyNumberFormat="1" applyFont="1" applyFill="1" applyBorder="1" applyAlignment="1">
      <alignment/>
    </xf>
    <xf numFmtId="38" fontId="19" fillId="0" borderId="80" xfId="48" applyFont="1" applyFill="1" applyBorder="1" applyAlignment="1">
      <alignment/>
    </xf>
    <xf numFmtId="180" fontId="19" fillId="0" borderId="81" xfId="42" applyNumberFormat="1" applyFont="1" applyFill="1" applyBorder="1" applyAlignment="1">
      <alignment horizontal="right"/>
    </xf>
    <xf numFmtId="38" fontId="19" fillId="0" borderId="66" xfId="48" applyFont="1" applyFill="1" applyBorder="1" applyAlignment="1">
      <alignment/>
    </xf>
    <xf numFmtId="180" fontId="19" fillId="0" borderId="11" xfId="42" applyNumberFormat="1" applyFont="1" applyFill="1" applyBorder="1" applyAlignment="1">
      <alignment/>
    </xf>
    <xf numFmtId="38" fontId="19" fillId="0" borderId="10" xfId="48" applyFont="1" applyFill="1" applyBorder="1" applyAlignment="1">
      <alignment/>
    </xf>
    <xf numFmtId="180" fontId="19" fillId="0" borderId="11" xfId="42" applyNumberFormat="1" applyFont="1" applyFill="1" applyBorder="1" applyAlignment="1">
      <alignment horizontal="right"/>
    </xf>
    <xf numFmtId="38" fontId="19" fillId="0" borderId="12" xfId="48" applyFont="1" applyFill="1" applyBorder="1" applyAlignment="1">
      <alignment/>
    </xf>
    <xf numFmtId="180" fontId="19" fillId="0" borderId="13" xfId="42" applyNumberFormat="1" applyFont="1" applyFill="1" applyBorder="1" applyAlignment="1">
      <alignment/>
    </xf>
    <xf numFmtId="38" fontId="19" fillId="0" borderId="37" xfId="48" applyFont="1" applyFill="1" applyBorder="1" applyAlignment="1">
      <alignment/>
    </xf>
    <xf numFmtId="180" fontId="19" fillId="0" borderId="13" xfId="42" applyNumberFormat="1" applyFont="1" applyFill="1" applyBorder="1" applyAlignment="1">
      <alignment horizontal="right"/>
    </xf>
    <xf numFmtId="180" fontId="19" fillId="0" borderId="81" xfId="48" applyNumberFormat="1" applyFont="1" applyFill="1" applyBorder="1" applyAlignment="1">
      <alignment horizontal="right"/>
    </xf>
    <xf numFmtId="38" fontId="19" fillId="0" borderId="92" xfId="48" applyFont="1" applyFill="1" applyBorder="1" applyAlignment="1">
      <alignment/>
    </xf>
    <xf numFmtId="180" fontId="19" fillId="0" borderId="41" xfId="42" applyNumberFormat="1" applyFont="1" applyFill="1" applyBorder="1" applyAlignment="1">
      <alignment/>
    </xf>
    <xf numFmtId="38" fontId="19" fillId="0" borderId="64" xfId="48" applyFont="1" applyFill="1" applyBorder="1" applyAlignment="1">
      <alignment/>
    </xf>
    <xf numFmtId="180" fontId="19" fillId="0" borderId="41" xfId="42" applyNumberFormat="1" applyFont="1" applyFill="1" applyBorder="1" applyAlignment="1">
      <alignment horizontal="right"/>
    </xf>
    <xf numFmtId="38" fontId="11" fillId="0" borderId="93" xfId="48" applyFont="1" applyFill="1" applyBorder="1" applyAlignment="1">
      <alignment horizontal="center" vertical="center"/>
    </xf>
    <xf numFmtId="38" fontId="13" fillId="0" borderId="93" xfId="42" applyNumberFormat="1" applyFont="1" applyBorder="1" applyAlignment="1">
      <alignment horizontal="right"/>
    </xf>
    <xf numFmtId="38" fontId="13" fillId="0" borderId="52" xfId="42" applyNumberFormat="1" applyFont="1" applyBorder="1" applyAlignment="1">
      <alignment horizontal="right"/>
    </xf>
    <xf numFmtId="38" fontId="13" fillId="0" borderId="105" xfId="42" applyNumberFormat="1" applyFont="1" applyBorder="1" applyAlignment="1">
      <alignment horizontal="right"/>
    </xf>
    <xf numFmtId="38" fontId="13" fillId="0" borderId="106" xfId="42" applyNumberFormat="1" applyFont="1" applyBorder="1" applyAlignment="1">
      <alignment horizontal="right"/>
    </xf>
    <xf numFmtId="38" fontId="13" fillId="0" borderId="0" xfId="42" applyNumberFormat="1" applyFont="1" applyBorder="1" applyAlignment="1">
      <alignment horizontal="right"/>
    </xf>
    <xf numFmtId="38" fontId="13" fillId="0" borderId="91" xfId="42" applyNumberFormat="1" applyFont="1" applyBorder="1" applyAlignment="1">
      <alignment horizontal="right"/>
    </xf>
    <xf numFmtId="38" fontId="13" fillId="0" borderId="58" xfId="42" applyNumberFormat="1" applyFont="1" applyBorder="1" applyAlignment="1">
      <alignment horizontal="right"/>
    </xf>
    <xf numFmtId="38" fontId="13" fillId="0" borderId="107" xfId="42" applyNumberFormat="1" applyFont="1" applyBorder="1" applyAlignment="1">
      <alignment horizontal="right"/>
    </xf>
    <xf numFmtId="38" fontId="13" fillId="0" borderId="19" xfId="42" applyNumberFormat="1" applyFont="1" applyBorder="1" applyAlignment="1">
      <alignment horizontal="right"/>
    </xf>
    <xf numFmtId="38" fontId="11" fillId="0" borderId="82" xfId="48" applyFont="1" applyFill="1" applyBorder="1" applyAlignment="1">
      <alignment horizontal="center" vertical="center"/>
    </xf>
    <xf numFmtId="38" fontId="13" fillId="0" borderId="82" xfId="42" applyNumberFormat="1" applyFont="1" applyBorder="1" applyAlignment="1">
      <alignment horizontal="right"/>
    </xf>
    <xf numFmtId="38" fontId="13" fillId="0" borderId="10" xfId="42" applyNumberFormat="1" applyFont="1" applyBorder="1" applyAlignment="1">
      <alignment horizontal="right"/>
    </xf>
    <xf numFmtId="38" fontId="13" fillId="0" borderId="37" xfId="42" applyNumberFormat="1" applyFont="1" applyBorder="1" applyAlignment="1">
      <alignment horizontal="right"/>
    </xf>
    <xf numFmtId="38" fontId="13" fillId="0" borderId="51" xfId="42" applyNumberFormat="1" applyFont="1" applyBorder="1" applyAlignment="1">
      <alignment horizontal="right"/>
    </xf>
    <xf numFmtId="38" fontId="13" fillId="0" borderId="47" xfId="42" applyNumberFormat="1" applyFont="1" applyBorder="1" applyAlignment="1">
      <alignment horizontal="right"/>
    </xf>
    <xf numFmtId="38" fontId="13" fillId="0" borderId="35" xfId="42" applyNumberFormat="1" applyFont="1" applyBorder="1" applyAlignment="1">
      <alignment horizontal="right"/>
    </xf>
    <xf numFmtId="38" fontId="13" fillId="0" borderId="39" xfId="42" applyNumberFormat="1" applyFont="1" applyBorder="1" applyAlignment="1">
      <alignment horizontal="right"/>
    </xf>
    <xf numFmtId="38" fontId="13" fillId="0" borderId="46" xfId="42" applyNumberFormat="1" applyFont="1" applyBorder="1" applyAlignment="1">
      <alignment horizontal="right"/>
    </xf>
    <xf numFmtId="38" fontId="13" fillId="0" borderId="108" xfId="42" applyNumberFormat="1" applyFont="1" applyBorder="1" applyAlignment="1">
      <alignment horizontal="right"/>
    </xf>
    <xf numFmtId="38" fontId="7" fillId="35" borderId="92" xfId="48" applyFont="1" applyFill="1" applyBorder="1" applyAlignment="1">
      <alignment horizontal="center"/>
    </xf>
    <xf numFmtId="38" fontId="8" fillId="0" borderId="84" xfId="48" applyNumberFormat="1" applyFont="1" applyFill="1" applyBorder="1" applyAlignment="1">
      <alignment/>
    </xf>
    <xf numFmtId="38" fontId="7" fillId="0" borderId="74" xfId="48" applyFont="1" applyFill="1" applyBorder="1" applyAlignment="1">
      <alignment horizontal="center"/>
    </xf>
    <xf numFmtId="38" fontId="8" fillId="0" borderId="12" xfId="48" applyNumberFormat="1" applyFont="1" applyFill="1" applyBorder="1" applyAlignment="1">
      <alignment/>
    </xf>
    <xf numFmtId="38" fontId="8" fillId="35" borderId="61" xfId="48" applyNumberFormat="1" applyFont="1" applyFill="1" applyBorder="1" applyAlignment="1">
      <alignment/>
    </xf>
    <xf numFmtId="38" fontId="8" fillId="35" borderId="85" xfId="48" applyNumberFormat="1" applyFont="1" applyFill="1" applyBorder="1" applyAlignment="1">
      <alignment/>
    </xf>
    <xf numFmtId="38" fontId="7" fillId="0" borderId="73" xfId="48" applyFont="1" applyFill="1" applyBorder="1" applyAlignment="1">
      <alignment horizontal="center"/>
    </xf>
    <xf numFmtId="38" fontId="8" fillId="0" borderId="86" xfId="48" applyNumberFormat="1" applyFont="1" applyFill="1" applyBorder="1" applyAlignment="1">
      <alignment/>
    </xf>
    <xf numFmtId="38" fontId="8" fillId="35" borderId="86" xfId="48" applyNumberFormat="1" applyFont="1" applyFill="1" applyBorder="1" applyAlignment="1">
      <alignment/>
    </xf>
    <xf numFmtId="38" fontId="8" fillId="0" borderId="66" xfId="48" applyNumberFormat="1" applyFont="1" applyFill="1" applyBorder="1" applyAlignment="1">
      <alignment/>
    </xf>
    <xf numFmtId="38" fontId="8" fillId="35" borderId="66" xfId="48" applyNumberFormat="1" applyFont="1" applyFill="1" applyBorder="1" applyAlignment="1">
      <alignment/>
    </xf>
    <xf numFmtId="38" fontId="8" fillId="0" borderId="84" xfId="48" applyFont="1" applyFill="1" applyBorder="1" applyAlignment="1">
      <alignment/>
    </xf>
    <xf numFmtId="38" fontId="8" fillId="35" borderId="49" xfId="48" applyNumberFormat="1" applyFont="1" applyFill="1" applyBorder="1" applyAlignment="1">
      <alignment horizontal="right"/>
    </xf>
    <xf numFmtId="38" fontId="8" fillId="35" borderId="87" xfId="48" applyNumberFormat="1" applyFont="1" applyFill="1" applyBorder="1" applyAlignment="1">
      <alignment/>
    </xf>
    <xf numFmtId="38" fontId="8" fillId="35" borderId="88" xfId="48" applyNumberFormat="1" applyFont="1" applyFill="1" applyBorder="1" applyAlignment="1">
      <alignment/>
    </xf>
    <xf numFmtId="38" fontId="8" fillId="0" borderId="66" xfId="42" applyNumberFormat="1" applyFont="1" applyFill="1" applyBorder="1" applyAlignment="1">
      <alignment/>
    </xf>
    <xf numFmtId="38" fontId="8" fillId="0" borderId="59" xfId="42" applyNumberFormat="1" applyFont="1" applyFill="1" applyBorder="1" applyAlignment="1">
      <alignment/>
    </xf>
    <xf numFmtId="38" fontId="8" fillId="35" borderId="66" xfId="48" applyFont="1" applyFill="1" applyBorder="1" applyAlignment="1">
      <alignment/>
    </xf>
    <xf numFmtId="38" fontId="8" fillId="35" borderId="83" xfId="48" applyFont="1" applyFill="1" applyBorder="1" applyAlignment="1">
      <alignment horizontal="center"/>
    </xf>
    <xf numFmtId="38" fontId="8" fillId="35" borderId="87" xfId="48" applyFont="1" applyFill="1" applyBorder="1" applyAlignment="1">
      <alignment/>
    </xf>
    <xf numFmtId="38" fontId="8" fillId="35" borderId="85" xfId="48" applyFont="1" applyFill="1" applyBorder="1" applyAlignment="1">
      <alignment/>
    </xf>
    <xf numFmtId="38" fontId="7" fillId="35" borderId="93" xfId="48" applyFont="1" applyFill="1" applyBorder="1" applyAlignment="1">
      <alignment horizontal="center"/>
    </xf>
    <xf numFmtId="38" fontId="8" fillId="0" borderId="85" xfId="48" applyNumberFormat="1" applyFont="1" applyFill="1" applyBorder="1" applyAlignment="1">
      <alignment/>
    </xf>
    <xf numFmtId="38" fontId="8" fillId="35" borderId="66" xfId="48" applyNumberFormat="1" applyFont="1" applyFill="1" applyBorder="1" applyAlignment="1">
      <alignment horizontal="center"/>
    </xf>
    <xf numFmtId="38" fontId="8" fillId="35" borderId="10" xfId="48" applyNumberFormat="1" applyFont="1" applyFill="1" applyBorder="1" applyAlignment="1">
      <alignment horizontal="center"/>
    </xf>
    <xf numFmtId="180" fontId="8" fillId="0" borderId="74" xfId="42" applyNumberFormat="1" applyFont="1" applyFill="1" applyBorder="1" applyAlignment="1">
      <alignment horizontal="center"/>
    </xf>
    <xf numFmtId="38" fontId="0" fillId="0" borderId="23" xfId="48" applyFill="1" applyBorder="1" applyAlignment="1">
      <alignment/>
    </xf>
    <xf numFmtId="38" fontId="8" fillId="0" borderId="85" xfId="48" applyFont="1" applyFill="1" applyBorder="1" applyAlignment="1">
      <alignment/>
    </xf>
    <xf numFmtId="38" fontId="8" fillId="0" borderId="86" xfId="48" applyFont="1" applyFill="1" applyBorder="1" applyAlignment="1">
      <alignment/>
    </xf>
    <xf numFmtId="38" fontId="8" fillId="0" borderId="66" xfId="48" applyFont="1" applyFill="1" applyBorder="1" applyAlignment="1">
      <alignment horizontal="center"/>
    </xf>
    <xf numFmtId="38" fontId="56" fillId="16" borderId="10" xfId="48" applyNumberFormat="1" applyFont="1" applyFill="1" applyBorder="1" applyAlignment="1">
      <alignment horizontal="center"/>
    </xf>
    <xf numFmtId="38" fontId="56" fillId="16" borderId="83" xfId="48" applyFont="1" applyFill="1" applyBorder="1" applyAlignment="1">
      <alignment horizontal="center"/>
    </xf>
    <xf numFmtId="38" fontId="11" fillId="0" borderId="109" xfId="48" applyFont="1" applyBorder="1" applyAlignment="1">
      <alignment horizontal="center"/>
    </xf>
    <xf numFmtId="38" fontId="11" fillId="0" borderId="110" xfId="48" applyFont="1" applyBorder="1" applyAlignment="1">
      <alignment horizontal="center"/>
    </xf>
    <xf numFmtId="38" fontId="13" fillId="0" borderId="111" xfId="48" applyFont="1" applyBorder="1" applyAlignment="1">
      <alignment/>
    </xf>
    <xf numFmtId="38" fontId="13" fillId="0" borderId="112" xfId="48" applyFont="1" applyBorder="1" applyAlignment="1">
      <alignment/>
    </xf>
    <xf numFmtId="38" fontId="13" fillId="0" borderId="113" xfId="48" applyFont="1" applyBorder="1" applyAlignment="1">
      <alignment/>
    </xf>
    <xf numFmtId="38" fontId="13" fillId="0" borderId="114" xfId="48" applyFont="1" applyBorder="1" applyAlignment="1">
      <alignment/>
    </xf>
    <xf numFmtId="38" fontId="13" fillId="0" borderId="115" xfId="48" applyFont="1" applyBorder="1" applyAlignment="1">
      <alignment/>
    </xf>
    <xf numFmtId="38" fontId="13" fillId="0" borderId="116" xfId="48" applyFont="1" applyBorder="1" applyAlignment="1">
      <alignment/>
    </xf>
    <xf numFmtId="38" fontId="13" fillId="0" borderId="117" xfId="48" applyFont="1" applyBorder="1" applyAlignment="1">
      <alignment/>
    </xf>
    <xf numFmtId="38" fontId="13" fillId="0" borderId="117" xfId="48" applyFont="1" applyBorder="1" applyAlignment="1">
      <alignment shrinkToFit="1"/>
    </xf>
    <xf numFmtId="38" fontId="13" fillId="0" borderId="116" xfId="48" applyFont="1" applyBorder="1" applyAlignment="1">
      <alignment shrinkToFit="1"/>
    </xf>
    <xf numFmtId="38" fontId="13" fillId="0" borderId="118" xfId="48" applyFont="1" applyBorder="1" applyAlignment="1">
      <alignment/>
    </xf>
    <xf numFmtId="38" fontId="13" fillId="0" borderId="114" xfId="48" applyFont="1" applyBorder="1" applyAlignment="1">
      <alignment shrinkToFit="1"/>
    </xf>
    <xf numFmtId="38" fontId="13" fillId="0" borderId="119" xfId="48" applyFont="1" applyBorder="1" applyAlignment="1">
      <alignment/>
    </xf>
    <xf numFmtId="38" fontId="13" fillId="0" borderId="120" xfId="48" applyFont="1" applyBorder="1" applyAlignment="1">
      <alignment wrapText="1"/>
    </xf>
    <xf numFmtId="38" fontId="13" fillId="0" borderId="121" xfId="48" applyFont="1" applyBorder="1" applyAlignment="1">
      <alignment wrapText="1"/>
    </xf>
    <xf numFmtId="38" fontId="13" fillId="0" borderId="122" xfId="48" applyFont="1" applyBorder="1" applyAlignment="1">
      <alignment wrapText="1"/>
    </xf>
    <xf numFmtId="38" fontId="13" fillId="0" borderId="123" xfId="48" applyFont="1" applyBorder="1" applyAlignment="1">
      <alignment shrinkToFit="1"/>
    </xf>
    <xf numFmtId="38" fontId="13" fillId="0" borderId="124" xfId="48" applyFont="1" applyBorder="1" applyAlignment="1">
      <alignment/>
    </xf>
    <xf numFmtId="38" fontId="13" fillId="0" borderId="125" xfId="48" applyFont="1" applyBorder="1" applyAlignment="1">
      <alignment/>
    </xf>
    <xf numFmtId="38" fontId="8" fillId="34" borderId="61" xfId="48" applyNumberFormat="1" applyFont="1" applyFill="1" applyBorder="1" applyAlignment="1">
      <alignment horizontal="right"/>
    </xf>
    <xf numFmtId="180" fontId="8" fillId="34" borderId="53" xfId="42" applyNumberFormat="1" applyFont="1" applyFill="1" applyBorder="1" applyAlignment="1">
      <alignment horizontal="right"/>
    </xf>
    <xf numFmtId="38" fontId="8" fillId="34" borderId="34" xfId="48" applyFont="1" applyFill="1" applyBorder="1" applyAlignment="1">
      <alignment horizontal="right"/>
    </xf>
    <xf numFmtId="180" fontId="8" fillId="34" borderId="72" xfId="42" applyNumberFormat="1" applyFont="1" applyFill="1" applyBorder="1" applyAlignment="1">
      <alignment horizontal="right"/>
    </xf>
    <xf numFmtId="38" fontId="8" fillId="34" borderId="85" xfId="48" applyNumberFormat="1" applyFont="1" applyFill="1" applyBorder="1" applyAlignment="1">
      <alignment horizontal="right"/>
    </xf>
    <xf numFmtId="10" fontId="8" fillId="0" borderId="0" xfId="0" applyNumberFormat="1" applyFont="1" applyFill="1" applyAlignment="1">
      <alignment/>
    </xf>
    <xf numFmtId="38" fontId="5" fillId="35" borderId="126" xfId="48" applyFont="1" applyFill="1" applyBorder="1" applyAlignment="1">
      <alignment horizontal="center"/>
    </xf>
    <xf numFmtId="38" fontId="4" fillId="0" borderId="127" xfId="48" applyFont="1" applyFill="1" applyBorder="1" applyAlignment="1">
      <alignment horizontal="center"/>
    </xf>
    <xf numFmtId="38" fontId="4" fillId="0" borderId="128" xfId="48" applyFont="1" applyFill="1" applyBorder="1" applyAlignment="1">
      <alignment horizontal="center"/>
    </xf>
    <xf numFmtId="38" fontId="4" fillId="0" borderId="129" xfId="48" applyFont="1" applyFill="1" applyBorder="1" applyAlignment="1">
      <alignment horizontal="center"/>
    </xf>
    <xf numFmtId="38" fontId="5" fillId="18" borderId="126" xfId="48" applyFont="1" applyFill="1" applyBorder="1" applyAlignment="1">
      <alignment horizontal="center"/>
    </xf>
    <xf numFmtId="38" fontId="9" fillId="0" borderId="130" xfId="48" applyFont="1" applyFill="1" applyBorder="1" applyAlignment="1">
      <alignment horizontal="center"/>
    </xf>
    <xf numFmtId="38" fontId="9" fillId="0" borderId="116" xfId="48" applyFont="1" applyFill="1" applyBorder="1" applyAlignment="1">
      <alignment horizontal="center"/>
    </xf>
    <xf numFmtId="38" fontId="9" fillId="0" borderId="131" xfId="48" applyFont="1" applyFill="1" applyBorder="1" applyAlignment="1">
      <alignment horizontal="center"/>
    </xf>
    <xf numFmtId="38" fontId="9" fillId="0" borderId="117" xfId="48" applyFont="1" applyFill="1" applyBorder="1" applyAlignment="1">
      <alignment horizontal="center"/>
    </xf>
    <xf numFmtId="38" fontId="9" fillId="0" borderId="132" xfId="48" applyFont="1" applyFill="1" applyBorder="1" applyAlignment="1">
      <alignment horizontal="center"/>
    </xf>
    <xf numFmtId="38" fontId="9" fillId="0" borderId="118" xfId="48" applyFont="1" applyFill="1" applyBorder="1" applyAlignment="1">
      <alignment horizontal="center"/>
    </xf>
    <xf numFmtId="38" fontId="9" fillId="0" borderId="133" xfId="48" applyFont="1" applyFill="1" applyBorder="1" applyAlignment="1">
      <alignment horizontal="center"/>
    </xf>
    <xf numFmtId="38" fontId="9" fillId="0" borderId="119" xfId="48" applyFont="1" applyFill="1" applyBorder="1" applyAlignment="1">
      <alignment horizontal="center"/>
    </xf>
    <xf numFmtId="38" fontId="9" fillId="0" borderId="134" xfId="48" applyFont="1" applyFill="1" applyBorder="1" applyAlignment="1">
      <alignment horizontal="center"/>
    </xf>
    <xf numFmtId="38" fontId="9" fillId="0" borderId="125" xfId="48" applyFont="1" applyFill="1" applyBorder="1" applyAlignment="1">
      <alignment horizontal="center"/>
    </xf>
    <xf numFmtId="38" fontId="17" fillId="0" borderId="132" xfId="48" applyFont="1" applyFill="1" applyBorder="1" applyAlignment="1">
      <alignment horizontal="center"/>
    </xf>
    <xf numFmtId="38" fontId="17" fillId="0" borderId="118" xfId="48" applyFont="1" applyFill="1" applyBorder="1" applyAlignment="1">
      <alignment horizontal="center"/>
    </xf>
    <xf numFmtId="38" fontId="18" fillId="0" borderId="135" xfId="48" applyFont="1" applyFill="1" applyBorder="1" applyAlignment="1">
      <alignment horizontal="center"/>
    </xf>
    <xf numFmtId="38" fontId="18" fillId="0" borderId="114" xfId="48" applyFont="1" applyFill="1" applyBorder="1" applyAlignment="1">
      <alignment horizontal="center"/>
    </xf>
    <xf numFmtId="38" fontId="18" fillId="0" borderId="136" xfId="48" applyFont="1" applyFill="1" applyBorder="1" applyAlignment="1">
      <alignment horizontal="center"/>
    </xf>
    <xf numFmtId="38" fontId="18" fillId="0" borderId="124" xfId="48" applyFont="1" applyFill="1" applyBorder="1" applyAlignment="1">
      <alignment horizontal="center"/>
    </xf>
    <xf numFmtId="38" fontId="18" fillId="0" borderId="131" xfId="48" applyFont="1" applyFill="1" applyBorder="1" applyAlignment="1">
      <alignment horizontal="left"/>
    </xf>
    <xf numFmtId="38" fontId="18" fillId="0" borderId="117" xfId="48" applyFont="1" applyFill="1" applyBorder="1" applyAlignment="1">
      <alignment horizontal="left"/>
    </xf>
    <xf numFmtId="38" fontId="18" fillId="0" borderId="133" xfId="48" applyFont="1" applyFill="1" applyBorder="1" applyAlignment="1">
      <alignment horizontal="left"/>
    </xf>
    <xf numFmtId="38" fontId="18" fillId="0" borderId="119" xfId="48" applyFont="1" applyFill="1" applyBorder="1" applyAlignment="1">
      <alignment horizontal="left"/>
    </xf>
    <xf numFmtId="38" fontId="18" fillId="0" borderId="130" xfId="48" applyFont="1" applyFill="1" applyBorder="1" applyAlignment="1">
      <alignment horizontal="left"/>
    </xf>
    <xf numFmtId="38" fontId="18" fillId="0" borderId="116" xfId="48" applyFont="1" applyFill="1" applyBorder="1" applyAlignment="1">
      <alignment horizontal="left"/>
    </xf>
    <xf numFmtId="38" fontId="9" fillId="0" borderId="28" xfId="48" applyFont="1" applyFill="1" applyBorder="1" applyAlignment="1">
      <alignment horizontal="center"/>
    </xf>
    <xf numFmtId="38" fontId="9" fillId="0" borderId="113" xfId="48" applyFont="1" applyFill="1" applyBorder="1" applyAlignment="1">
      <alignment horizontal="center"/>
    </xf>
    <xf numFmtId="38" fontId="9" fillId="0" borderId="137" xfId="48" applyFont="1" applyFill="1" applyBorder="1" applyAlignment="1">
      <alignment horizontal="center"/>
    </xf>
    <xf numFmtId="38" fontId="9" fillId="0" borderId="111" xfId="48" applyFont="1" applyFill="1" applyBorder="1" applyAlignment="1">
      <alignment horizontal="center"/>
    </xf>
    <xf numFmtId="38" fontId="17" fillId="0" borderId="131" xfId="48" applyFont="1" applyFill="1" applyBorder="1" applyAlignment="1">
      <alignment horizontal="left"/>
    </xf>
    <xf numFmtId="38" fontId="17" fillId="0" borderId="117" xfId="48" applyFont="1" applyFill="1" applyBorder="1" applyAlignment="1">
      <alignment horizontal="left"/>
    </xf>
    <xf numFmtId="38" fontId="17" fillId="0" borderId="133" xfId="48" applyFont="1" applyFill="1" applyBorder="1" applyAlignment="1">
      <alignment horizontal="left"/>
    </xf>
    <xf numFmtId="38" fontId="17" fillId="0" borderId="119" xfId="48" applyFont="1" applyFill="1" applyBorder="1" applyAlignment="1">
      <alignment horizontal="left"/>
    </xf>
    <xf numFmtId="38" fontId="17" fillId="0" borderId="131" xfId="48" applyFont="1" applyFill="1" applyBorder="1" applyAlignment="1">
      <alignment horizontal="center"/>
    </xf>
    <xf numFmtId="38" fontId="17" fillId="0" borderId="117" xfId="48" applyFont="1" applyFill="1" applyBorder="1" applyAlignment="1">
      <alignment horizontal="center"/>
    </xf>
    <xf numFmtId="38" fontId="18" fillId="0" borderId="137" xfId="48" applyFont="1" applyFill="1" applyBorder="1" applyAlignment="1">
      <alignment horizontal="left"/>
    </xf>
    <xf numFmtId="38" fontId="18" fillId="0" borderId="111" xfId="48" applyFont="1" applyFill="1" applyBorder="1" applyAlignment="1">
      <alignment horizontal="left"/>
    </xf>
    <xf numFmtId="38" fontId="17" fillId="0" borderId="130" xfId="48" applyFont="1" applyFill="1" applyBorder="1" applyAlignment="1">
      <alignment horizontal="center"/>
    </xf>
    <xf numFmtId="38" fontId="17" fillId="0" borderId="116" xfId="48" applyFont="1" applyFill="1" applyBorder="1" applyAlignment="1">
      <alignment horizontal="center"/>
    </xf>
    <xf numFmtId="38" fontId="17" fillId="0" borderId="137" xfId="48" applyFont="1" applyFill="1" applyBorder="1" applyAlignment="1">
      <alignment horizontal="left"/>
    </xf>
    <xf numFmtId="38" fontId="17" fillId="0" borderId="111" xfId="48" applyFont="1" applyFill="1" applyBorder="1" applyAlignment="1">
      <alignment horizontal="left"/>
    </xf>
    <xf numFmtId="38" fontId="17" fillId="0" borderId="28" xfId="48" applyFont="1" applyFill="1" applyBorder="1" applyAlignment="1">
      <alignment horizontal="center"/>
    </xf>
    <xf numFmtId="38" fontId="17" fillId="0" borderId="113" xfId="48" applyFont="1" applyFill="1" applyBorder="1" applyAlignment="1">
      <alignment horizontal="center"/>
    </xf>
    <xf numFmtId="38" fontId="17" fillId="0" borderId="133" xfId="48" applyFont="1" applyFill="1" applyBorder="1" applyAlignment="1">
      <alignment horizontal="center"/>
    </xf>
    <xf numFmtId="38" fontId="17" fillId="0" borderId="119" xfId="48" applyFont="1" applyFill="1" applyBorder="1" applyAlignment="1">
      <alignment horizontal="center"/>
    </xf>
    <xf numFmtId="38" fontId="17" fillId="0" borderId="130" xfId="48" applyFont="1" applyFill="1" applyBorder="1" applyAlignment="1">
      <alignment horizontal="left"/>
    </xf>
    <xf numFmtId="38" fontId="17" fillId="0" borderId="116" xfId="48" applyFont="1" applyFill="1" applyBorder="1" applyAlignment="1">
      <alignment horizontal="left"/>
    </xf>
    <xf numFmtId="38" fontId="5" fillId="0" borderId="126" xfId="48" applyFont="1" applyFill="1" applyBorder="1" applyAlignment="1">
      <alignment horizontal="center"/>
    </xf>
    <xf numFmtId="38" fontId="5" fillId="0" borderId="127" xfId="48" applyFont="1" applyFill="1" applyBorder="1" applyAlignment="1">
      <alignment horizontal="center"/>
    </xf>
    <xf numFmtId="38" fontId="5" fillId="0" borderId="138" xfId="48" applyFont="1" applyFill="1" applyBorder="1" applyAlignment="1">
      <alignment horizontal="center"/>
    </xf>
    <xf numFmtId="38" fontId="7" fillId="0" borderId="63" xfId="48" applyFont="1" applyFill="1" applyBorder="1" applyAlignment="1">
      <alignment horizontal="center" vertical="center"/>
    </xf>
    <xf numFmtId="38" fontId="7" fillId="0" borderId="139" xfId="48" applyFont="1" applyFill="1" applyBorder="1" applyAlignment="1">
      <alignment horizontal="center" vertical="center"/>
    </xf>
    <xf numFmtId="38" fontId="5" fillId="36" borderId="31" xfId="48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38" fontId="11" fillId="0" borderId="127" xfId="48" applyFont="1" applyFill="1" applyBorder="1" applyAlignment="1">
      <alignment horizontal="center"/>
    </xf>
    <xf numFmtId="38" fontId="11" fillId="0" borderId="128" xfId="48" applyFont="1" applyFill="1" applyBorder="1" applyAlignment="1">
      <alignment horizontal="center"/>
    </xf>
    <xf numFmtId="38" fontId="11" fillId="0" borderId="129" xfId="48" applyFont="1" applyFill="1" applyBorder="1" applyAlignment="1">
      <alignment horizontal="center"/>
    </xf>
    <xf numFmtId="38" fontId="11" fillId="0" borderId="127" xfId="48" applyFont="1" applyBorder="1" applyAlignment="1">
      <alignment horizontal="center"/>
    </xf>
    <xf numFmtId="38" fontId="11" fillId="0" borderId="129" xfId="48" applyFont="1" applyBorder="1" applyAlignment="1">
      <alignment horizontal="center"/>
    </xf>
    <xf numFmtId="38" fontId="10" fillId="0" borderId="126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69" zoomScaleNormal="75" zoomScaleSheetLayoutView="69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8" sqref="H8"/>
    </sheetView>
  </sheetViews>
  <sheetFormatPr defaultColWidth="9.00390625" defaultRowHeight="13.5"/>
  <cols>
    <col min="1" max="1" width="12.375" style="57" customWidth="1"/>
    <col min="2" max="2" width="21.375" style="99" customWidth="1"/>
    <col min="3" max="3" width="11.00390625" style="99" customWidth="1"/>
    <col min="4" max="5" width="26.375" style="57" customWidth="1"/>
    <col min="6" max="6" width="26.375" style="100" customWidth="1"/>
    <col min="7" max="8" width="26.375" style="57" customWidth="1"/>
    <col min="9" max="9" width="26.375" style="100" customWidth="1"/>
    <col min="10" max="16384" width="9.00390625" style="57" customWidth="1"/>
  </cols>
  <sheetData>
    <row r="1" spans="2:9" ht="29.25" customHeight="1" thickBot="1">
      <c r="B1" s="429" t="s">
        <v>139</v>
      </c>
      <c r="C1" s="429"/>
      <c r="D1" s="429"/>
      <c r="E1" s="429"/>
      <c r="F1" s="429"/>
      <c r="G1" s="429"/>
      <c r="H1" s="429"/>
      <c r="I1" s="429"/>
    </row>
    <row r="2" spans="2:9" ht="28.5" customHeight="1" thickBot="1" thickTop="1">
      <c r="B2" s="60" t="s">
        <v>54</v>
      </c>
      <c r="C2" s="61"/>
      <c r="D2" s="430" t="s">
        <v>40</v>
      </c>
      <c r="E2" s="431"/>
      <c r="F2" s="432"/>
      <c r="G2" s="430" t="s">
        <v>41</v>
      </c>
      <c r="H2" s="431"/>
      <c r="I2" s="432"/>
    </row>
    <row r="3" spans="2:9" ht="18" customHeight="1" thickBot="1">
      <c r="B3" s="62"/>
      <c r="C3" s="63"/>
      <c r="D3" s="371" t="s">
        <v>117</v>
      </c>
      <c r="E3" s="168" t="s">
        <v>118</v>
      </c>
      <c r="F3" s="64" t="s">
        <v>43</v>
      </c>
      <c r="G3" s="392" t="s">
        <v>119</v>
      </c>
      <c r="H3" s="168" t="s">
        <v>120</v>
      </c>
      <c r="I3" s="64" t="s">
        <v>43</v>
      </c>
    </row>
    <row r="4" spans="2:9" ht="18.75" customHeight="1">
      <c r="B4" s="109"/>
      <c r="C4" s="66" t="s">
        <v>44</v>
      </c>
      <c r="D4" s="372">
        <f>_xlfn.SUMIFS(D7:D37,$C7:$C37,"国内")</f>
        <v>2501313</v>
      </c>
      <c r="E4" s="140">
        <f>_xlfn.SUMIFS(E7:E37,$C7:$C37,"国内")</f>
        <v>2670302</v>
      </c>
      <c r="F4" s="117">
        <f>IF(D4=0,"　　　　　 －",(E4/D4)-1)</f>
        <v>0.06756011742632761</v>
      </c>
      <c r="G4" s="372">
        <f>_xlfn.SUMIFS(G7:G37,$C7:$C37,"国内")</f>
        <v>21566678</v>
      </c>
      <c r="H4" s="140">
        <f>_xlfn.SUMIFS(H7:H37,$C7:$C37,"国内")</f>
        <v>21168661</v>
      </c>
      <c r="I4" s="117">
        <f aca="true" t="shared" si="0" ref="I4:I67">IF(G4=0,"　　　　　 －",(H4/G4)-1)</f>
        <v>-0.01845518350114006</v>
      </c>
    </row>
    <row r="5" spans="2:9" ht="17.25" customHeight="1">
      <c r="B5" s="110" t="s">
        <v>38</v>
      </c>
      <c r="C5" s="59" t="s">
        <v>45</v>
      </c>
      <c r="D5" s="67">
        <f>_xlfn.SUMIFS(D7:D37,$C7:$C37,"国際")</f>
        <v>280133</v>
      </c>
      <c r="E5" s="142">
        <f>_xlfn.SUMIFS(E7:E37,$C7:$C37,"国際")</f>
        <v>358403</v>
      </c>
      <c r="F5" s="118">
        <f aca="true" t="shared" si="1" ref="F5:F68">IF(D5=0,"　　　　　 －",(E5/D5)-1)</f>
        <v>0.27940299786173006</v>
      </c>
      <c r="G5" s="393">
        <f>_xlfn.SUMIFS(G7:G37,$C7:$C37,"国際")</f>
        <v>800928</v>
      </c>
      <c r="H5" s="141">
        <f>_xlfn.SUMIFS(H7:H37,$C7:$C37,"国際")</f>
        <v>995928</v>
      </c>
      <c r="I5" s="118">
        <f t="shared" si="0"/>
        <v>0.2434675776099724</v>
      </c>
    </row>
    <row r="6" spans="2:9" ht="18.75" customHeight="1" thickBot="1">
      <c r="B6" s="111"/>
      <c r="C6" s="69" t="s">
        <v>1</v>
      </c>
      <c r="D6" s="374">
        <f>SUM(D4:D5)</f>
        <v>2781446</v>
      </c>
      <c r="E6" s="143">
        <f>SUM(E4:E5)</f>
        <v>3028705</v>
      </c>
      <c r="F6" s="119">
        <f t="shared" si="1"/>
        <v>0.08889584769936221</v>
      </c>
      <c r="G6" s="374">
        <f>SUM(G4:G5)</f>
        <v>22367606</v>
      </c>
      <c r="H6" s="50">
        <f>SUM(H4:H5)</f>
        <v>22164589</v>
      </c>
      <c r="I6" s="119">
        <f t="shared" si="0"/>
        <v>-0.00907638483975437</v>
      </c>
    </row>
    <row r="7" spans="1:9" ht="18.75" customHeight="1">
      <c r="A7" s="114" t="s">
        <v>62</v>
      </c>
      <c r="B7" s="36"/>
      <c r="C7" s="58" t="s">
        <v>44</v>
      </c>
      <c r="D7" s="375">
        <v>1880381</v>
      </c>
      <c r="E7" s="144">
        <v>2000898</v>
      </c>
      <c r="F7" s="120">
        <f t="shared" si="1"/>
        <v>0.06409179841744828</v>
      </c>
      <c r="G7" s="157">
        <v>19289045</v>
      </c>
      <c r="H7" s="157">
        <v>19006714</v>
      </c>
      <c r="I7" s="120">
        <f t="shared" si="0"/>
        <v>-0.014636857345710963</v>
      </c>
    </row>
    <row r="8" spans="1:9" ht="17.25" customHeight="1">
      <c r="A8" s="114" t="s">
        <v>63</v>
      </c>
      <c r="B8" s="36" t="s">
        <v>4</v>
      </c>
      <c r="C8" s="70" t="s">
        <v>45</v>
      </c>
      <c r="D8" s="376">
        <v>244546</v>
      </c>
      <c r="E8" s="145">
        <v>324191</v>
      </c>
      <c r="F8" s="118">
        <f t="shared" si="1"/>
        <v>0.3256851471706754</v>
      </c>
      <c r="G8" s="158">
        <v>800928</v>
      </c>
      <c r="H8" s="158">
        <v>995928</v>
      </c>
      <c r="I8" s="118">
        <f t="shared" si="0"/>
        <v>0.2434675776099724</v>
      </c>
    </row>
    <row r="9" spans="2:9" ht="18" customHeight="1">
      <c r="B9" s="36"/>
      <c r="C9" s="71" t="s">
        <v>1</v>
      </c>
      <c r="D9" s="378">
        <f>SUM(D7:D8)</f>
        <v>2124927</v>
      </c>
      <c r="E9" s="146">
        <f>SUM(E7:E8)</f>
        <v>2325089</v>
      </c>
      <c r="F9" s="124">
        <f t="shared" si="1"/>
        <v>0.09419711830100508</v>
      </c>
      <c r="G9" s="48">
        <f>SUM(G7:G8)</f>
        <v>20089973</v>
      </c>
      <c r="H9" s="48">
        <f>SUM(H7:H8)</f>
        <v>20002642</v>
      </c>
      <c r="I9" s="124">
        <f t="shared" si="0"/>
        <v>-0.004346994393670922</v>
      </c>
    </row>
    <row r="10" spans="1:9" ht="17.25" customHeight="1">
      <c r="A10" s="114" t="s">
        <v>62</v>
      </c>
      <c r="B10" s="39"/>
      <c r="C10" s="72" t="s">
        <v>44</v>
      </c>
      <c r="D10" s="379">
        <v>119802</v>
      </c>
      <c r="E10" s="147">
        <v>124506</v>
      </c>
      <c r="F10" s="122">
        <f t="shared" si="1"/>
        <v>0.03926478689838242</v>
      </c>
      <c r="G10" s="159">
        <v>593717</v>
      </c>
      <c r="H10" s="159">
        <v>592541</v>
      </c>
      <c r="I10" s="122">
        <f t="shared" si="0"/>
        <v>-0.0019807416664842092</v>
      </c>
    </row>
    <row r="11" spans="1:9" ht="17.25" customHeight="1">
      <c r="A11" s="114" t="s">
        <v>63</v>
      </c>
      <c r="B11" s="36" t="s">
        <v>5</v>
      </c>
      <c r="C11" s="59" t="s">
        <v>45</v>
      </c>
      <c r="D11" s="376">
        <v>18993</v>
      </c>
      <c r="E11" s="145">
        <v>14442</v>
      </c>
      <c r="F11" s="123">
        <f t="shared" si="1"/>
        <v>-0.23961459485073444</v>
      </c>
      <c r="G11" s="160">
        <v>0</v>
      </c>
      <c r="H11" s="160">
        <v>0</v>
      </c>
      <c r="I11" s="123" t="str">
        <f t="shared" si="0"/>
        <v>　　　　　 －</v>
      </c>
    </row>
    <row r="12" spans="1:9" ht="18" customHeight="1">
      <c r="A12" s="114"/>
      <c r="B12" s="40"/>
      <c r="C12" s="73" t="s">
        <v>1</v>
      </c>
      <c r="D12" s="380">
        <f>SUM(D10:D11)</f>
        <v>138795</v>
      </c>
      <c r="E12" s="148">
        <f>SUM(E10:E11)</f>
        <v>138948</v>
      </c>
      <c r="F12" s="124">
        <f t="shared" si="1"/>
        <v>0.0011023451853453547</v>
      </c>
      <c r="G12" s="51">
        <f>SUM(G10:G11)</f>
        <v>593717</v>
      </c>
      <c r="H12" s="106">
        <f>SUM(H10:H11)</f>
        <v>592541</v>
      </c>
      <c r="I12" s="124">
        <f t="shared" si="0"/>
        <v>-0.0019807416664842092</v>
      </c>
    </row>
    <row r="13" spans="1:9" ht="17.25" customHeight="1">
      <c r="A13" s="114" t="s">
        <v>62</v>
      </c>
      <c r="B13" s="42"/>
      <c r="C13" s="58" t="s">
        <v>44</v>
      </c>
      <c r="D13" s="375">
        <v>31849</v>
      </c>
      <c r="E13" s="144">
        <v>33515</v>
      </c>
      <c r="F13" s="120">
        <f t="shared" si="1"/>
        <v>0.05230933467298815</v>
      </c>
      <c r="G13" s="157">
        <v>108593</v>
      </c>
      <c r="H13" s="157">
        <v>36531</v>
      </c>
      <c r="I13" s="120">
        <f t="shared" si="0"/>
        <v>-0.663597101102281</v>
      </c>
    </row>
    <row r="14" spans="1:9" ht="17.25" customHeight="1">
      <c r="A14" s="114" t="s">
        <v>63</v>
      </c>
      <c r="B14" s="43" t="s">
        <v>6</v>
      </c>
      <c r="C14" s="70" t="s">
        <v>45</v>
      </c>
      <c r="D14" s="376">
        <v>0</v>
      </c>
      <c r="E14" s="145">
        <v>0</v>
      </c>
      <c r="F14" s="123" t="str">
        <f t="shared" si="1"/>
        <v>　　　　　 －</v>
      </c>
      <c r="G14" s="158">
        <v>0</v>
      </c>
      <c r="H14" s="158">
        <v>0</v>
      </c>
      <c r="I14" s="123" t="str">
        <f t="shared" si="0"/>
        <v>　　　　　 －</v>
      </c>
    </row>
    <row r="15" spans="1:9" ht="18" customHeight="1">
      <c r="A15" s="114"/>
      <c r="B15" s="43"/>
      <c r="C15" s="71" t="s">
        <v>46</v>
      </c>
      <c r="D15" s="378">
        <f>SUM(D13:D14)</f>
        <v>31849</v>
      </c>
      <c r="E15" s="146">
        <f>SUM(E13:E14)</f>
        <v>33515</v>
      </c>
      <c r="F15" s="124">
        <f t="shared" si="1"/>
        <v>0.05230933467298815</v>
      </c>
      <c r="G15" s="48">
        <f>SUM(G13:G14)</f>
        <v>108593</v>
      </c>
      <c r="H15" s="48">
        <f>SUM(H13:H14)</f>
        <v>36531</v>
      </c>
      <c r="I15" s="124">
        <f t="shared" si="0"/>
        <v>-0.663597101102281</v>
      </c>
    </row>
    <row r="16" spans="1:9" ht="17.25" customHeight="1">
      <c r="A16" s="114" t="s">
        <v>62</v>
      </c>
      <c r="B16" s="39"/>
      <c r="C16" s="72" t="s">
        <v>44</v>
      </c>
      <c r="D16" s="379">
        <v>84623</v>
      </c>
      <c r="E16" s="147">
        <v>90548</v>
      </c>
      <c r="F16" s="122">
        <f t="shared" si="1"/>
        <v>0.07001642579440581</v>
      </c>
      <c r="G16" s="159">
        <v>332886</v>
      </c>
      <c r="H16" s="159">
        <v>297716</v>
      </c>
      <c r="I16" s="122">
        <f t="shared" si="0"/>
        <v>-0.10565178469506076</v>
      </c>
    </row>
    <row r="17" spans="1:9" ht="17.25" customHeight="1">
      <c r="A17" s="114" t="s">
        <v>63</v>
      </c>
      <c r="B17" s="36" t="s">
        <v>8</v>
      </c>
      <c r="C17" s="59" t="s">
        <v>45</v>
      </c>
      <c r="D17" s="376">
        <v>0</v>
      </c>
      <c r="E17" s="145">
        <v>398</v>
      </c>
      <c r="F17" s="123" t="str">
        <f t="shared" si="1"/>
        <v>　　　　　 －</v>
      </c>
      <c r="G17" s="160">
        <v>0</v>
      </c>
      <c r="H17" s="160">
        <v>0</v>
      </c>
      <c r="I17" s="123" t="str">
        <f t="shared" si="0"/>
        <v>　　　　　 －</v>
      </c>
    </row>
    <row r="18" spans="1:9" ht="18" customHeight="1">
      <c r="A18" s="114"/>
      <c r="B18" s="40"/>
      <c r="C18" s="73" t="s">
        <v>1</v>
      </c>
      <c r="D18" s="380">
        <f>SUM(D16:D17)</f>
        <v>84623</v>
      </c>
      <c r="E18" s="148">
        <f>SUM(E16:E17)</f>
        <v>90946</v>
      </c>
      <c r="F18" s="124">
        <f t="shared" si="1"/>
        <v>0.07471963886886535</v>
      </c>
      <c r="G18" s="51">
        <f>SUM(G16:G17)</f>
        <v>332886</v>
      </c>
      <c r="H18" s="51">
        <f>SUM(H16:H17)</f>
        <v>297716</v>
      </c>
      <c r="I18" s="124">
        <f t="shared" si="0"/>
        <v>-0.10565178469506076</v>
      </c>
    </row>
    <row r="19" spans="1:9" ht="17.25" customHeight="1">
      <c r="A19" s="114" t="s">
        <v>62</v>
      </c>
      <c r="B19" s="36"/>
      <c r="C19" s="58" t="s">
        <v>44</v>
      </c>
      <c r="D19" s="375">
        <v>64893</v>
      </c>
      <c r="E19" s="144">
        <v>72505</v>
      </c>
      <c r="F19" s="125">
        <f t="shared" si="1"/>
        <v>0.11730078745011019</v>
      </c>
      <c r="G19" s="157">
        <v>228831</v>
      </c>
      <c r="H19" s="157">
        <v>265188</v>
      </c>
      <c r="I19" s="125">
        <f t="shared" si="0"/>
        <v>0.15888144525872816</v>
      </c>
    </row>
    <row r="20" spans="1:9" ht="17.25" customHeight="1">
      <c r="A20" s="114" t="s">
        <v>63</v>
      </c>
      <c r="B20" s="36" t="s">
        <v>9</v>
      </c>
      <c r="C20" s="59" t="s">
        <v>45</v>
      </c>
      <c r="D20" s="376">
        <v>0</v>
      </c>
      <c r="E20" s="145">
        <v>0</v>
      </c>
      <c r="F20" s="123" t="str">
        <f t="shared" si="1"/>
        <v>　　　　　 －</v>
      </c>
      <c r="G20" s="160">
        <v>0</v>
      </c>
      <c r="H20" s="160">
        <v>0</v>
      </c>
      <c r="I20" s="123" t="str">
        <f t="shared" si="0"/>
        <v>　　　　　 －</v>
      </c>
    </row>
    <row r="21" spans="1:9" ht="18" customHeight="1">
      <c r="A21" s="114"/>
      <c r="B21" s="36"/>
      <c r="C21" s="71" t="s">
        <v>1</v>
      </c>
      <c r="D21" s="378">
        <f>SUM(D19:D20)</f>
        <v>64893</v>
      </c>
      <c r="E21" s="146">
        <f>SUM(E19:E20)</f>
        <v>72505</v>
      </c>
      <c r="F21" s="121">
        <f t="shared" si="1"/>
        <v>0.11730078745011019</v>
      </c>
      <c r="G21" s="48">
        <f>SUM(G19:G20)</f>
        <v>228831</v>
      </c>
      <c r="H21" s="48">
        <f>SUM(H19:H20)</f>
        <v>265188</v>
      </c>
      <c r="I21" s="121">
        <f t="shared" si="0"/>
        <v>0.15888144525872816</v>
      </c>
    </row>
    <row r="22" spans="1:9" ht="17.25" customHeight="1">
      <c r="A22" s="114" t="s">
        <v>62</v>
      </c>
      <c r="B22" s="39"/>
      <c r="C22" s="72" t="s">
        <v>44</v>
      </c>
      <c r="D22" s="379">
        <v>163831</v>
      </c>
      <c r="E22" s="147">
        <v>177867</v>
      </c>
      <c r="F22" s="122">
        <f t="shared" si="1"/>
        <v>0.08567365150673556</v>
      </c>
      <c r="G22" s="159">
        <v>713326</v>
      </c>
      <c r="H22" s="159">
        <v>711258</v>
      </c>
      <c r="I22" s="122">
        <f t="shared" si="0"/>
        <v>-0.0028990952243433954</v>
      </c>
    </row>
    <row r="23" spans="1:9" ht="17.25" customHeight="1">
      <c r="A23" s="114" t="s">
        <v>63</v>
      </c>
      <c r="B23" s="36" t="s">
        <v>10</v>
      </c>
      <c r="C23" s="59" t="s">
        <v>45</v>
      </c>
      <c r="D23" s="376">
        <v>16594</v>
      </c>
      <c r="E23" s="145">
        <v>19372</v>
      </c>
      <c r="F23" s="118">
        <f t="shared" si="1"/>
        <v>0.16740990719537185</v>
      </c>
      <c r="G23" s="160">
        <v>0</v>
      </c>
      <c r="H23" s="160">
        <v>0</v>
      </c>
      <c r="I23" s="118" t="str">
        <f t="shared" si="0"/>
        <v>　　　　　 －</v>
      </c>
    </row>
    <row r="24" spans="1:9" ht="18" customHeight="1">
      <c r="A24" s="114"/>
      <c r="B24" s="40"/>
      <c r="C24" s="73" t="s">
        <v>1</v>
      </c>
      <c r="D24" s="380">
        <f>SUM(D22:D23)</f>
        <v>180425</v>
      </c>
      <c r="E24" s="148">
        <f>SUM(E22:E23)</f>
        <v>197239</v>
      </c>
      <c r="F24" s="124">
        <f t="shared" si="1"/>
        <v>0.09319107662463622</v>
      </c>
      <c r="G24" s="51">
        <f>SUM(G22:G23)</f>
        <v>713326</v>
      </c>
      <c r="H24" s="51">
        <f>SUM(H22:H23)</f>
        <v>711258</v>
      </c>
      <c r="I24" s="124">
        <f t="shared" si="0"/>
        <v>-0.0028990952243433954</v>
      </c>
    </row>
    <row r="25" spans="1:9" ht="18" customHeight="1">
      <c r="A25" s="114" t="s">
        <v>64</v>
      </c>
      <c r="B25" s="36" t="s">
        <v>16</v>
      </c>
      <c r="C25" s="74" t="s">
        <v>44</v>
      </c>
      <c r="D25" s="375">
        <v>8222</v>
      </c>
      <c r="E25" s="144">
        <v>8984</v>
      </c>
      <c r="F25" s="125">
        <f t="shared" si="1"/>
        <v>0.09267818049136456</v>
      </c>
      <c r="G25" s="161">
        <v>906</v>
      </c>
      <c r="H25" s="161">
        <v>1004</v>
      </c>
      <c r="I25" s="125">
        <f t="shared" si="0"/>
        <v>0.10816777041942616</v>
      </c>
    </row>
    <row r="26" spans="1:9" ht="18" customHeight="1">
      <c r="A26" s="114" t="s">
        <v>64</v>
      </c>
      <c r="B26" s="41" t="s">
        <v>75</v>
      </c>
      <c r="C26" s="73" t="s">
        <v>44</v>
      </c>
      <c r="D26" s="394" t="s">
        <v>111</v>
      </c>
      <c r="E26" s="395" t="s">
        <v>111</v>
      </c>
      <c r="F26" s="396" t="s">
        <v>111</v>
      </c>
      <c r="G26" s="389" t="s">
        <v>111</v>
      </c>
      <c r="H26" s="389" t="s">
        <v>111</v>
      </c>
      <c r="I26" s="396" t="s">
        <v>111</v>
      </c>
    </row>
    <row r="27" spans="1:9" ht="18" customHeight="1">
      <c r="A27" s="114" t="s">
        <v>64</v>
      </c>
      <c r="B27" s="41" t="s">
        <v>18</v>
      </c>
      <c r="C27" s="73" t="s">
        <v>44</v>
      </c>
      <c r="D27" s="381">
        <v>1187</v>
      </c>
      <c r="E27" s="149">
        <v>1240</v>
      </c>
      <c r="F27" s="124">
        <f t="shared" si="1"/>
        <v>0.04465037910699232</v>
      </c>
      <c r="G27" s="163">
        <v>394</v>
      </c>
      <c r="H27" s="163">
        <v>346</v>
      </c>
      <c r="I27" s="124">
        <f t="shared" si="0"/>
        <v>-0.12182741116751272</v>
      </c>
    </row>
    <row r="28" spans="1:9" ht="17.25" customHeight="1">
      <c r="A28" s="114" t="s">
        <v>64</v>
      </c>
      <c r="B28" s="36"/>
      <c r="C28" s="58" t="s">
        <v>44</v>
      </c>
      <c r="D28" s="375">
        <v>24360</v>
      </c>
      <c r="E28" s="144">
        <v>24817</v>
      </c>
      <c r="F28" s="125">
        <f t="shared" si="1"/>
        <v>0.018760262725779908</v>
      </c>
      <c r="G28" s="157">
        <v>72778</v>
      </c>
      <c r="H28" s="157">
        <v>43833</v>
      </c>
      <c r="I28" s="125">
        <f t="shared" si="0"/>
        <v>-0.39771634285086155</v>
      </c>
    </row>
    <row r="29" spans="1:9" ht="17.25" customHeight="1">
      <c r="A29" s="114" t="s">
        <v>65</v>
      </c>
      <c r="B29" s="43" t="s">
        <v>19</v>
      </c>
      <c r="C29" s="59" t="s">
        <v>45</v>
      </c>
      <c r="D29" s="376">
        <v>0</v>
      </c>
      <c r="E29" s="145">
        <v>0</v>
      </c>
      <c r="F29" s="123" t="str">
        <f t="shared" si="1"/>
        <v>　　　　　 －</v>
      </c>
      <c r="G29" s="160">
        <v>0</v>
      </c>
      <c r="H29" s="160">
        <v>0</v>
      </c>
      <c r="I29" s="123" t="str">
        <f t="shared" si="0"/>
        <v>　　　　　 －</v>
      </c>
    </row>
    <row r="30" spans="1:9" ht="18" customHeight="1">
      <c r="A30" s="114"/>
      <c r="B30" s="40"/>
      <c r="C30" s="73" t="s">
        <v>1</v>
      </c>
      <c r="D30" s="380">
        <f>SUM(D28:D29)</f>
        <v>24360</v>
      </c>
      <c r="E30" s="148">
        <f>SUM(E28:E29)</f>
        <v>24817</v>
      </c>
      <c r="F30" s="124">
        <f t="shared" si="1"/>
        <v>0.018760262725779908</v>
      </c>
      <c r="G30" s="51">
        <f>SUM(G28:G29)</f>
        <v>72778</v>
      </c>
      <c r="H30" s="51">
        <f>SUM(H28:H29)</f>
        <v>43833</v>
      </c>
      <c r="I30" s="124">
        <f t="shared" si="0"/>
        <v>-0.39771634285086155</v>
      </c>
    </row>
    <row r="31" spans="1:9" ht="17.25" customHeight="1">
      <c r="A31" s="114" t="s">
        <v>64</v>
      </c>
      <c r="B31" s="397"/>
      <c r="C31" s="58" t="s">
        <v>44</v>
      </c>
      <c r="D31" s="375">
        <v>6644</v>
      </c>
      <c r="E31" s="144">
        <v>7029</v>
      </c>
      <c r="F31" s="125">
        <f t="shared" si="1"/>
        <v>0.057947019867549576</v>
      </c>
      <c r="G31" s="157">
        <v>565</v>
      </c>
      <c r="H31" s="157">
        <v>535</v>
      </c>
      <c r="I31" s="125">
        <f t="shared" si="0"/>
        <v>-0.053097345132743334</v>
      </c>
    </row>
    <row r="32" spans="1:9" ht="17.25" customHeight="1">
      <c r="A32" s="114" t="s">
        <v>65</v>
      </c>
      <c r="B32" s="36" t="s">
        <v>112</v>
      </c>
      <c r="C32" s="59" t="s">
        <v>45</v>
      </c>
      <c r="D32" s="376">
        <v>0</v>
      </c>
      <c r="E32" s="145">
        <v>0</v>
      </c>
      <c r="F32" s="123" t="str">
        <f t="shared" si="1"/>
        <v>　　　　　 －</v>
      </c>
      <c r="G32" s="160">
        <v>0</v>
      </c>
      <c r="H32" s="160">
        <v>0</v>
      </c>
      <c r="I32" s="123" t="str">
        <f t="shared" si="0"/>
        <v>　　　　　 －</v>
      </c>
    </row>
    <row r="33" spans="1:9" ht="18" customHeight="1">
      <c r="A33" s="114"/>
      <c r="B33" s="40"/>
      <c r="C33" s="73" t="s">
        <v>1</v>
      </c>
      <c r="D33" s="380">
        <f>SUM(D31:D32)</f>
        <v>6644</v>
      </c>
      <c r="E33" s="148">
        <f>SUM(E31:E32)</f>
        <v>7029</v>
      </c>
      <c r="F33" s="124">
        <f t="shared" si="1"/>
        <v>0.057947019867549576</v>
      </c>
      <c r="G33" s="51">
        <f>SUM(G31:G32)</f>
        <v>565</v>
      </c>
      <c r="H33" s="51">
        <f>SUM(H31:H32)</f>
        <v>535</v>
      </c>
      <c r="I33" s="124">
        <f t="shared" si="0"/>
        <v>-0.053097345132743334</v>
      </c>
    </row>
    <row r="34" spans="1:9" ht="17.25" customHeight="1">
      <c r="A34" s="114" t="s">
        <v>64</v>
      </c>
      <c r="B34" s="36"/>
      <c r="C34" s="58" t="s">
        <v>44</v>
      </c>
      <c r="D34" s="375">
        <v>96886</v>
      </c>
      <c r="E34" s="144">
        <v>103467</v>
      </c>
      <c r="F34" s="120">
        <f t="shared" si="1"/>
        <v>0.06792519042998979</v>
      </c>
      <c r="G34" s="157">
        <v>224917</v>
      </c>
      <c r="H34" s="157">
        <v>212524</v>
      </c>
      <c r="I34" s="120">
        <f t="shared" si="0"/>
        <v>-0.05510032589799796</v>
      </c>
    </row>
    <row r="35" spans="1:9" ht="17.25" customHeight="1">
      <c r="A35" s="114" t="s">
        <v>65</v>
      </c>
      <c r="B35" s="36" t="s">
        <v>20</v>
      </c>
      <c r="C35" s="59" t="s">
        <v>45</v>
      </c>
      <c r="D35" s="376">
        <v>0</v>
      </c>
      <c r="E35" s="145">
        <v>0</v>
      </c>
      <c r="F35" s="120" t="str">
        <f t="shared" si="1"/>
        <v>　　　　　 －</v>
      </c>
      <c r="G35" s="160">
        <v>0</v>
      </c>
      <c r="H35" s="160">
        <v>0</v>
      </c>
      <c r="I35" s="120" t="str">
        <f t="shared" si="0"/>
        <v>　　　　　 －</v>
      </c>
    </row>
    <row r="36" spans="1:9" ht="18" customHeight="1">
      <c r="A36" s="114"/>
      <c r="B36" s="40"/>
      <c r="C36" s="73" t="s">
        <v>1</v>
      </c>
      <c r="D36" s="380">
        <f>SUM(D34:D35)</f>
        <v>96886</v>
      </c>
      <c r="E36" s="148">
        <f>SUM(E34:E35)</f>
        <v>103467</v>
      </c>
      <c r="F36" s="124">
        <f t="shared" si="1"/>
        <v>0.06792519042998979</v>
      </c>
      <c r="G36" s="51">
        <f>SUM(G34:G35)</f>
        <v>224917</v>
      </c>
      <c r="H36" s="51">
        <f>SUM(H34:H35)</f>
        <v>212524</v>
      </c>
      <c r="I36" s="124">
        <f t="shared" si="0"/>
        <v>-0.05510032589799796</v>
      </c>
    </row>
    <row r="37" spans="1:9" ht="18" customHeight="1" thickBot="1">
      <c r="A37" s="114" t="s">
        <v>66</v>
      </c>
      <c r="B37" s="39" t="s">
        <v>32</v>
      </c>
      <c r="C37" s="76" t="s">
        <v>44</v>
      </c>
      <c r="D37" s="379">
        <v>18635</v>
      </c>
      <c r="E37" s="147">
        <v>24926</v>
      </c>
      <c r="F37" s="124">
        <f t="shared" si="1"/>
        <v>0.3375905554064931</v>
      </c>
      <c r="G37" s="163">
        <v>720</v>
      </c>
      <c r="H37" s="163">
        <v>471</v>
      </c>
      <c r="I37" s="124">
        <f t="shared" si="0"/>
        <v>-0.3458333333333333</v>
      </c>
    </row>
    <row r="38" spans="1:9" ht="18.75" customHeight="1">
      <c r="A38" s="114"/>
      <c r="B38" s="109"/>
      <c r="C38" s="115" t="s">
        <v>44</v>
      </c>
      <c r="D38" s="382">
        <f>_xlfn.SUMIFS(D41:D67,$C41:$C67,"国内")</f>
        <v>649015</v>
      </c>
      <c r="E38" s="49">
        <f>_xlfn.SUMIFS(E41:E67,$C41:$C67,"国内")</f>
        <v>745931</v>
      </c>
      <c r="F38" s="117">
        <f t="shared" si="1"/>
        <v>0.1493278275540626</v>
      </c>
      <c r="G38" s="49">
        <f>_xlfn.SUMIFS(G41:G67,$C41:$C67,"国内")</f>
        <v>803513</v>
      </c>
      <c r="H38" s="49">
        <f>_xlfn.SUMIFS(H41:H67,$C41:$C67,"国内")</f>
        <v>801966</v>
      </c>
      <c r="I38" s="117">
        <f t="shared" si="0"/>
        <v>-0.0019252955459339027</v>
      </c>
    </row>
    <row r="39" spans="1:9" ht="17.25" customHeight="1">
      <c r="A39" s="114"/>
      <c r="B39" s="110" t="s">
        <v>39</v>
      </c>
      <c r="C39" s="116" t="s">
        <v>45</v>
      </c>
      <c r="D39" s="398">
        <f>_xlfn.SUMIFS(D41:D67,$C41:$C67,"国際")</f>
        <v>22717</v>
      </c>
      <c r="E39" s="47">
        <f>_xlfn.SUMIFS(E41:E67,$C41:$C67,"国際")</f>
        <v>28286</v>
      </c>
      <c r="F39" s="118">
        <f t="shared" si="1"/>
        <v>0.24514680635647323</v>
      </c>
      <c r="G39" s="47">
        <f>_xlfn.SUMIFS(G41:G67,$C41:$C67,"国際")</f>
        <v>24739</v>
      </c>
      <c r="H39" s="47">
        <f>_xlfn.SUMIFS(H41:H67,$C41:$C67,"国際")</f>
        <v>16684</v>
      </c>
      <c r="I39" s="118">
        <f t="shared" si="0"/>
        <v>-0.32559925623509434</v>
      </c>
    </row>
    <row r="40" spans="1:9" ht="18.75" customHeight="1" thickBot="1">
      <c r="A40" s="114"/>
      <c r="B40" s="110"/>
      <c r="C40" s="71" t="s">
        <v>1</v>
      </c>
      <c r="D40" s="378">
        <f>SUM(D38:D39)</f>
        <v>671732</v>
      </c>
      <c r="E40" s="146">
        <f>SUM(E38:E39)</f>
        <v>774217</v>
      </c>
      <c r="F40" s="121">
        <f t="shared" si="1"/>
        <v>0.152568286161743</v>
      </c>
      <c r="G40" s="48">
        <f>SUM(G38:G39)</f>
        <v>828252</v>
      </c>
      <c r="H40" s="48">
        <f>SUM(H38:H39)</f>
        <v>818650</v>
      </c>
      <c r="I40" s="121">
        <f t="shared" si="0"/>
        <v>-0.011593090025740937</v>
      </c>
    </row>
    <row r="41" spans="1:9" ht="18.75" customHeight="1">
      <c r="A41" s="114" t="s">
        <v>62</v>
      </c>
      <c r="B41" s="44"/>
      <c r="C41" s="66" t="s">
        <v>44</v>
      </c>
      <c r="D41" s="383">
        <v>263110</v>
      </c>
      <c r="E41" s="154">
        <v>306804</v>
      </c>
      <c r="F41" s="117">
        <f t="shared" si="1"/>
        <v>0.16606742427121746</v>
      </c>
      <c r="G41" s="164">
        <v>409706</v>
      </c>
      <c r="H41" s="164">
        <v>402304</v>
      </c>
      <c r="I41" s="117">
        <f t="shared" si="0"/>
        <v>-0.01806661362049855</v>
      </c>
    </row>
    <row r="42" spans="1:9" ht="17.25" customHeight="1">
      <c r="A42" s="114" t="s">
        <v>63</v>
      </c>
      <c r="B42" s="36" t="s">
        <v>11</v>
      </c>
      <c r="C42" s="59" t="s">
        <v>45</v>
      </c>
      <c r="D42" s="376">
        <v>19217</v>
      </c>
      <c r="E42" s="145">
        <v>20995</v>
      </c>
      <c r="F42" s="118">
        <f t="shared" si="1"/>
        <v>0.09252224592808456</v>
      </c>
      <c r="G42" s="160">
        <v>24734</v>
      </c>
      <c r="H42" s="160">
        <v>16684</v>
      </c>
      <c r="I42" s="118">
        <f t="shared" si="0"/>
        <v>-0.3254629255276138</v>
      </c>
    </row>
    <row r="43" spans="1:9" ht="18" customHeight="1">
      <c r="A43" s="114"/>
      <c r="B43" s="36"/>
      <c r="C43" s="71" t="s">
        <v>1</v>
      </c>
      <c r="D43" s="378">
        <f>SUM(D41:D42)</f>
        <v>282327</v>
      </c>
      <c r="E43" s="146">
        <f>SUM(E41:E42)</f>
        <v>327799</v>
      </c>
      <c r="F43" s="121">
        <f t="shared" si="1"/>
        <v>0.16106146418868894</v>
      </c>
      <c r="G43" s="48">
        <f>SUM(G41:G42)</f>
        <v>434440</v>
      </c>
      <c r="H43" s="48">
        <f>SUM(H41:H42)</f>
        <v>418988</v>
      </c>
      <c r="I43" s="121">
        <f t="shared" si="0"/>
        <v>-0.035567627290304715</v>
      </c>
    </row>
    <row r="44" spans="1:9" ht="17.25" customHeight="1">
      <c r="A44" s="114" t="s">
        <v>62</v>
      </c>
      <c r="B44" s="39"/>
      <c r="C44" s="72" t="s">
        <v>44</v>
      </c>
      <c r="D44" s="384">
        <v>119409</v>
      </c>
      <c r="E44" s="155">
        <v>135904</v>
      </c>
      <c r="F44" s="122">
        <f t="shared" si="1"/>
        <v>0.13813866626468685</v>
      </c>
      <c r="G44" s="159">
        <v>132122</v>
      </c>
      <c r="H44" s="159">
        <v>130610</v>
      </c>
      <c r="I44" s="122">
        <f t="shared" si="0"/>
        <v>-0.011443968453399123</v>
      </c>
    </row>
    <row r="45" spans="1:9" ht="17.25" customHeight="1">
      <c r="A45" s="114" t="s">
        <v>63</v>
      </c>
      <c r="B45" s="36" t="s">
        <v>12</v>
      </c>
      <c r="C45" s="74" t="s">
        <v>45</v>
      </c>
      <c r="D45" s="385">
        <v>530</v>
      </c>
      <c r="E45" s="156">
        <v>511</v>
      </c>
      <c r="F45" s="126">
        <f t="shared" si="1"/>
        <v>-0.03584905660377358</v>
      </c>
      <c r="G45" s="165">
        <v>0</v>
      </c>
      <c r="H45" s="165">
        <v>0</v>
      </c>
      <c r="I45" s="126" t="str">
        <f t="shared" si="0"/>
        <v>　　　　　 －</v>
      </c>
    </row>
    <row r="46" spans="1:9" ht="18" customHeight="1">
      <c r="A46" s="114"/>
      <c r="B46" s="40"/>
      <c r="C46" s="73" t="s">
        <v>1</v>
      </c>
      <c r="D46" s="380">
        <f>SUM(D44:D45)</f>
        <v>119939</v>
      </c>
      <c r="E46" s="148">
        <f>SUM(E44:E45)</f>
        <v>136415</v>
      </c>
      <c r="F46" s="124">
        <f t="shared" si="1"/>
        <v>0.13736982966341227</v>
      </c>
      <c r="G46" s="51">
        <f>SUM(G44:G45)</f>
        <v>132122</v>
      </c>
      <c r="H46" s="51">
        <f>SUM(H44:H45)</f>
        <v>130610</v>
      </c>
      <c r="I46" s="124">
        <f t="shared" si="0"/>
        <v>-0.011443968453399123</v>
      </c>
    </row>
    <row r="47" spans="1:9" ht="17.25" customHeight="1">
      <c r="A47" s="114" t="s">
        <v>62</v>
      </c>
      <c r="B47" s="36"/>
      <c r="C47" s="74" t="s">
        <v>44</v>
      </c>
      <c r="D47" s="375">
        <v>24292</v>
      </c>
      <c r="E47" s="144">
        <v>30857</v>
      </c>
      <c r="F47" s="121">
        <f t="shared" si="1"/>
        <v>0.2702535814259839</v>
      </c>
      <c r="G47" s="390">
        <v>0</v>
      </c>
      <c r="H47" s="159">
        <v>0</v>
      </c>
      <c r="I47" s="121" t="str">
        <f t="shared" si="0"/>
        <v>　　　　　 －</v>
      </c>
    </row>
    <row r="48" spans="1:9" ht="17.25" customHeight="1">
      <c r="A48" s="114" t="s">
        <v>63</v>
      </c>
      <c r="B48" s="36" t="s">
        <v>13</v>
      </c>
      <c r="C48" s="78" t="s">
        <v>45</v>
      </c>
      <c r="D48" s="376">
        <v>0</v>
      </c>
      <c r="E48" s="145">
        <v>0</v>
      </c>
      <c r="F48" s="123" t="str">
        <f t="shared" si="1"/>
        <v>　　　　　 －</v>
      </c>
      <c r="G48" s="391">
        <v>0</v>
      </c>
      <c r="H48" s="167">
        <v>0</v>
      </c>
      <c r="I48" s="123" t="str">
        <f t="shared" si="0"/>
        <v>　　　　　 －</v>
      </c>
    </row>
    <row r="49" spans="1:9" ht="18" customHeight="1">
      <c r="A49" s="114"/>
      <c r="B49" s="36"/>
      <c r="C49" s="71" t="s">
        <v>1</v>
      </c>
      <c r="D49" s="378">
        <f>SUM(D47:D48)</f>
        <v>24292</v>
      </c>
      <c r="E49" s="146">
        <f>SUM(E47:E48)</f>
        <v>30857</v>
      </c>
      <c r="F49" s="121">
        <f t="shared" si="1"/>
        <v>0.2702535814259839</v>
      </c>
      <c r="G49" s="48">
        <f>SUM(G47:G48)</f>
        <v>0</v>
      </c>
      <c r="H49" s="48">
        <f>SUM(H47:H48)</f>
        <v>0</v>
      </c>
      <c r="I49" s="121" t="str">
        <f t="shared" si="0"/>
        <v>　　　　　 －</v>
      </c>
    </row>
    <row r="50" spans="1:9" ht="17.25" customHeight="1">
      <c r="A50" s="114" t="s">
        <v>64</v>
      </c>
      <c r="B50" s="39"/>
      <c r="C50" s="72" t="s">
        <v>44</v>
      </c>
      <c r="D50" s="379">
        <v>109103</v>
      </c>
      <c r="E50" s="147">
        <v>113133</v>
      </c>
      <c r="F50" s="122">
        <f t="shared" si="1"/>
        <v>0.03693757275235332</v>
      </c>
      <c r="G50" s="159">
        <v>144146</v>
      </c>
      <c r="H50" s="159">
        <v>143374</v>
      </c>
      <c r="I50" s="122">
        <f t="shared" si="0"/>
        <v>-0.005355681045606575</v>
      </c>
    </row>
    <row r="51" spans="1:9" ht="17.25" customHeight="1">
      <c r="A51" s="114" t="s">
        <v>65</v>
      </c>
      <c r="B51" s="36" t="s">
        <v>21</v>
      </c>
      <c r="C51" s="59" t="s">
        <v>45</v>
      </c>
      <c r="D51" s="376">
        <v>2970</v>
      </c>
      <c r="E51" s="145">
        <v>6466</v>
      </c>
      <c r="F51" s="118">
        <f t="shared" si="1"/>
        <v>1.177104377104377</v>
      </c>
      <c r="G51" s="160">
        <v>5</v>
      </c>
      <c r="H51" s="160">
        <v>0</v>
      </c>
      <c r="I51" s="118">
        <f t="shared" si="0"/>
        <v>-1</v>
      </c>
    </row>
    <row r="52" spans="1:9" ht="18" customHeight="1">
      <c r="A52" s="114"/>
      <c r="B52" s="40"/>
      <c r="C52" s="73" t="s">
        <v>1</v>
      </c>
      <c r="D52" s="380">
        <f>SUM(D50:D51)</f>
        <v>112073</v>
      </c>
      <c r="E52" s="148">
        <f>SUM(E50:E51)</f>
        <v>119599</v>
      </c>
      <c r="F52" s="124">
        <f t="shared" si="1"/>
        <v>0.0671526594273375</v>
      </c>
      <c r="G52" s="51">
        <f>SUM(G50:G51)</f>
        <v>144151</v>
      </c>
      <c r="H52" s="51">
        <f>SUM(H50:H51)</f>
        <v>143374</v>
      </c>
      <c r="I52" s="124">
        <f t="shared" si="0"/>
        <v>-0.005390181129510063</v>
      </c>
    </row>
    <row r="53" spans="1:9" ht="17.25" customHeight="1">
      <c r="A53" s="114" t="s">
        <v>64</v>
      </c>
      <c r="B53" s="36"/>
      <c r="C53" s="72" t="s">
        <v>44</v>
      </c>
      <c r="D53" s="384">
        <v>41843</v>
      </c>
      <c r="E53" s="155">
        <v>45842</v>
      </c>
      <c r="F53" s="122">
        <f t="shared" si="1"/>
        <v>0.0955715412374829</v>
      </c>
      <c r="G53" s="159">
        <v>12894</v>
      </c>
      <c r="H53" s="159">
        <v>18574</v>
      </c>
      <c r="I53" s="122">
        <f t="shared" si="0"/>
        <v>0.44051496820226466</v>
      </c>
    </row>
    <row r="54" spans="1:9" ht="17.25" customHeight="1">
      <c r="A54" s="114" t="s">
        <v>65</v>
      </c>
      <c r="B54" s="36" t="s">
        <v>53</v>
      </c>
      <c r="C54" s="79" t="s">
        <v>45</v>
      </c>
      <c r="D54" s="385">
        <v>0</v>
      </c>
      <c r="E54" s="156">
        <v>0</v>
      </c>
      <c r="F54" s="123" t="str">
        <f t="shared" si="1"/>
        <v>　　　　　 －</v>
      </c>
      <c r="G54" s="165">
        <v>0</v>
      </c>
      <c r="H54" s="165">
        <v>0</v>
      </c>
      <c r="I54" s="123" t="str">
        <f t="shared" si="0"/>
        <v>　　　　　 －</v>
      </c>
    </row>
    <row r="55" spans="1:9" ht="18" customHeight="1">
      <c r="A55" s="114"/>
      <c r="B55" s="36"/>
      <c r="C55" s="71" t="s">
        <v>1</v>
      </c>
      <c r="D55" s="378">
        <f>SUM(D53:D54)</f>
        <v>41843</v>
      </c>
      <c r="E55" s="146">
        <f>SUM(E53:E54)</f>
        <v>45842</v>
      </c>
      <c r="F55" s="121">
        <f t="shared" si="1"/>
        <v>0.0955715412374829</v>
      </c>
      <c r="G55" s="48">
        <f>SUM(G53:G54)</f>
        <v>12894</v>
      </c>
      <c r="H55" s="48">
        <f>SUM(H53:H54)</f>
        <v>18574</v>
      </c>
      <c r="I55" s="121">
        <f t="shared" si="0"/>
        <v>0.44051496820226466</v>
      </c>
    </row>
    <row r="56" spans="1:9" ht="17.25" customHeight="1">
      <c r="A56" s="114" t="s">
        <v>64</v>
      </c>
      <c r="B56" s="39"/>
      <c r="C56" s="72" t="s">
        <v>44</v>
      </c>
      <c r="D56" s="384">
        <v>15237</v>
      </c>
      <c r="E56" s="155">
        <v>15949</v>
      </c>
      <c r="F56" s="122">
        <f t="shared" si="1"/>
        <v>0.04672835860077451</v>
      </c>
      <c r="G56" s="159">
        <v>7342</v>
      </c>
      <c r="H56" s="159">
        <v>6086</v>
      </c>
      <c r="I56" s="122">
        <f t="shared" si="0"/>
        <v>-0.17107055298283846</v>
      </c>
    </row>
    <row r="57" spans="1:9" ht="17.25" customHeight="1">
      <c r="A57" s="114" t="s">
        <v>65</v>
      </c>
      <c r="B57" s="36" t="s">
        <v>113</v>
      </c>
      <c r="C57" s="79" t="s">
        <v>45</v>
      </c>
      <c r="D57" s="385">
        <v>0</v>
      </c>
      <c r="E57" s="156">
        <v>0</v>
      </c>
      <c r="F57" s="123" t="str">
        <f t="shared" si="1"/>
        <v>　　　　　 －</v>
      </c>
      <c r="G57" s="165">
        <v>0</v>
      </c>
      <c r="H57" s="165">
        <v>0</v>
      </c>
      <c r="I57" s="123" t="str">
        <f t="shared" si="0"/>
        <v>　　　　　 －</v>
      </c>
    </row>
    <row r="58" spans="1:9" ht="18" customHeight="1">
      <c r="A58" s="114"/>
      <c r="B58" s="40"/>
      <c r="C58" s="73" t="s">
        <v>1</v>
      </c>
      <c r="D58" s="380">
        <f>SUM(D56:D57)</f>
        <v>15237</v>
      </c>
      <c r="E58" s="148">
        <f>SUM(E56:E57)</f>
        <v>15949</v>
      </c>
      <c r="F58" s="124">
        <f t="shared" si="1"/>
        <v>0.04672835860077451</v>
      </c>
      <c r="G58" s="318">
        <f>SUM(G56:G57)</f>
        <v>7342</v>
      </c>
      <c r="H58" s="318">
        <f>SUM(H56:H57)</f>
        <v>6086</v>
      </c>
      <c r="I58" s="124">
        <f t="shared" si="0"/>
        <v>-0.17107055298283846</v>
      </c>
    </row>
    <row r="59" spans="1:9" ht="17.25" customHeight="1">
      <c r="A59" s="114" t="s">
        <v>64</v>
      </c>
      <c r="B59" s="36"/>
      <c r="C59" s="72" t="s">
        <v>44</v>
      </c>
      <c r="D59" s="384">
        <v>38318</v>
      </c>
      <c r="E59" s="155">
        <v>42619</v>
      </c>
      <c r="F59" s="122">
        <f t="shared" si="1"/>
        <v>0.11224489795918369</v>
      </c>
      <c r="G59" s="159">
        <v>75083</v>
      </c>
      <c r="H59" s="159">
        <v>63096</v>
      </c>
      <c r="I59" s="122">
        <f t="shared" si="0"/>
        <v>-0.1596499873473356</v>
      </c>
    </row>
    <row r="60" spans="1:9" ht="17.25" customHeight="1">
      <c r="A60" s="114" t="s">
        <v>65</v>
      </c>
      <c r="B60" s="36" t="s">
        <v>23</v>
      </c>
      <c r="C60" s="79" t="s">
        <v>45</v>
      </c>
      <c r="D60" s="385">
        <v>0</v>
      </c>
      <c r="E60" s="156">
        <v>130</v>
      </c>
      <c r="F60" s="123" t="str">
        <f t="shared" si="1"/>
        <v>　　　　　 －</v>
      </c>
      <c r="G60" s="165">
        <v>0</v>
      </c>
      <c r="H60" s="165">
        <v>0</v>
      </c>
      <c r="I60" s="123" t="str">
        <f t="shared" si="0"/>
        <v>　　　　　 －</v>
      </c>
    </row>
    <row r="61" spans="1:9" ht="18" customHeight="1">
      <c r="A61" s="114"/>
      <c r="B61" s="36"/>
      <c r="C61" s="71" t="s">
        <v>1</v>
      </c>
      <c r="D61" s="378">
        <f>SUM(D59:D60)</f>
        <v>38318</v>
      </c>
      <c r="E61" s="146">
        <f>SUM(E59:E60)</f>
        <v>42749</v>
      </c>
      <c r="F61" s="121">
        <f t="shared" si="1"/>
        <v>0.11563755937157483</v>
      </c>
      <c r="G61" s="48">
        <f>SUM(G59:G60)</f>
        <v>75083</v>
      </c>
      <c r="H61" s="48">
        <f>SUM(H59:H60)</f>
        <v>63096</v>
      </c>
      <c r="I61" s="121">
        <f t="shared" si="0"/>
        <v>-0.1596499873473356</v>
      </c>
    </row>
    <row r="62" spans="1:9" ht="17.25" customHeight="1">
      <c r="A62" s="114" t="s">
        <v>64</v>
      </c>
      <c r="B62" s="39"/>
      <c r="C62" s="72" t="s">
        <v>44</v>
      </c>
      <c r="D62" s="379">
        <v>22345</v>
      </c>
      <c r="E62" s="147">
        <v>26158</v>
      </c>
      <c r="F62" s="121">
        <f t="shared" si="1"/>
        <v>0.17064220183486234</v>
      </c>
      <c r="G62" s="166">
        <v>5591</v>
      </c>
      <c r="H62" s="166">
        <v>2896</v>
      </c>
      <c r="I62" s="121">
        <f t="shared" si="0"/>
        <v>-0.48202468252548736</v>
      </c>
    </row>
    <row r="63" spans="1:9" ht="17.25" customHeight="1">
      <c r="A63" s="114" t="s">
        <v>65</v>
      </c>
      <c r="B63" s="36" t="s">
        <v>24</v>
      </c>
      <c r="C63" s="59" t="s">
        <v>45</v>
      </c>
      <c r="D63" s="376">
        <v>0</v>
      </c>
      <c r="E63" s="145">
        <v>184</v>
      </c>
      <c r="F63" s="118" t="str">
        <f t="shared" si="1"/>
        <v>　　　　　 －</v>
      </c>
      <c r="G63" s="167">
        <v>0</v>
      </c>
      <c r="H63" s="167">
        <v>0</v>
      </c>
      <c r="I63" s="118" t="str">
        <f t="shared" si="0"/>
        <v>　　　　　 －</v>
      </c>
    </row>
    <row r="64" spans="1:9" ht="18" customHeight="1">
      <c r="A64" s="114"/>
      <c r="B64" s="40"/>
      <c r="C64" s="73" t="s">
        <v>1</v>
      </c>
      <c r="D64" s="380">
        <f>SUM(D62:D63)</f>
        <v>22345</v>
      </c>
      <c r="E64" s="148">
        <f>SUM(E62:E63)</f>
        <v>26342</v>
      </c>
      <c r="F64" s="124">
        <f t="shared" si="1"/>
        <v>0.17887670619825458</v>
      </c>
      <c r="G64" s="51">
        <f>SUM(G62:G63)</f>
        <v>5591</v>
      </c>
      <c r="H64" s="51">
        <f>SUM(H62:H63)</f>
        <v>2896</v>
      </c>
      <c r="I64" s="124">
        <f t="shared" si="0"/>
        <v>-0.48202468252548736</v>
      </c>
    </row>
    <row r="65" spans="1:9" ht="17.25" customHeight="1">
      <c r="A65" s="114" t="s">
        <v>66</v>
      </c>
      <c r="B65" s="36"/>
      <c r="C65" s="81" t="s">
        <v>44</v>
      </c>
      <c r="D65" s="375">
        <v>15358</v>
      </c>
      <c r="E65" s="144">
        <v>28665</v>
      </c>
      <c r="F65" s="120">
        <f t="shared" si="1"/>
        <v>0.8664539653600729</v>
      </c>
      <c r="G65" s="157">
        <v>16629</v>
      </c>
      <c r="H65" s="157">
        <v>35026</v>
      </c>
      <c r="I65" s="120">
        <f t="shared" si="0"/>
        <v>1.1063202838414816</v>
      </c>
    </row>
    <row r="66" spans="1:9" ht="17.25" customHeight="1">
      <c r="A66" s="114" t="s">
        <v>67</v>
      </c>
      <c r="B66" s="36" t="s">
        <v>114</v>
      </c>
      <c r="C66" s="373" t="s">
        <v>45</v>
      </c>
      <c r="D66" s="376">
        <v>0</v>
      </c>
      <c r="E66" s="145">
        <v>0</v>
      </c>
      <c r="F66" s="123" t="str">
        <f t="shared" si="1"/>
        <v>　　　　　 －</v>
      </c>
      <c r="G66" s="160">
        <v>0</v>
      </c>
      <c r="H66" s="160">
        <v>0</v>
      </c>
      <c r="I66" s="123" t="str">
        <f t="shared" si="0"/>
        <v>　　　　　 －</v>
      </c>
    </row>
    <row r="67" spans="1:9" ht="18" customHeight="1" thickBot="1">
      <c r="A67" s="114"/>
      <c r="B67" s="36"/>
      <c r="C67" s="377" t="s">
        <v>1</v>
      </c>
      <c r="D67" s="399">
        <f>SUM(D65:D66)</f>
        <v>15358</v>
      </c>
      <c r="E67" s="48">
        <f>SUM(E65:E66)</f>
        <v>28665</v>
      </c>
      <c r="F67" s="121">
        <f t="shared" si="1"/>
        <v>0.8664539653600729</v>
      </c>
      <c r="G67" s="48">
        <f>SUM(G65:G66)</f>
        <v>16629</v>
      </c>
      <c r="H67" s="48">
        <f>SUM(H65:H66)</f>
        <v>35026</v>
      </c>
      <c r="I67" s="121">
        <f t="shared" si="0"/>
        <v>1.1063202838414816</v>
      </c>
    </row>
    <row r="68" spans="1:9" ht="18.75" customHeight="1">
      <c r="A68" s="114"/>
      <c r="B68" s="109"/>
      <c r="C68" s="66" t="s">
        <v>44</v>
      </c>
      <c r="D68" s="382">
        <f>_xlfn.SUMIFS(D71:D97,$C71:$C97,"国内")</f>
        <v>7139160</v>
      </c>
      <c r="E68" s="140">
        <f>_xlfn.SUMIFS(E71:E97,$C71:$C97,"国内")</f>
        <v>7740393</v>
      </c>
      <c r="F68" s="117">
        <f t="shared" si="1"/>
        <v>0.08421621031045667</v>
      </c>
      <c r="G68" s="49">
        <f>_xlfn.SUMIFS(G71:G97,$C71:$C97,"国内")</f>
        <v>66809791</v>
      </c>
      <c r="H68" s="49">
        <f>_xlfn.SUMIFS(H71:H97,$C71:$C97,"国内")</f>
        <v>67495525</v>
      </c>
      <c r="I68" s="117">
        <f aca="true" t="shared" si="2" ref="I68:I100">IF(G68=0,"　　　　　 －",(H68/G68)-1)</f>
        <v>0.01026397463210138</v>
      </c>
    </row>
    <row r="69" spans="1:9" ht="17.25" customHeight="1">
      <c r="A69" s="114"/>
      <c r="B69" s="110" t="s">
        <v>57</v>
      </c>
      <c r="C69" s="59" t="s">
        <v>45</v>
      </c>
      <c r="D69" s="67">
        <f>_xlfn.SUMIFS(D71:D97,$C71:$C97,"国際")</f>
        <v>4260277</v>
      </c>
      <c r="E69" s="142">
        <f>_xlfn.SUMIFS(E71:E97,$C71:$C97,"国際")</f>
        <v>4484423</v>
      </c>
      <c r="F69" s="118">
        <f aca="true" t="shared" si="3" ref="F69:F100">IF(D69=0,"　　　　　 －",(E69/D69)-1)</f>
        <v>0.0526130108441305</v>
      </c>
      <c r="G69" s="47">
        <f>_xlfn.SUMIFS(G71:G97,$C71:$C97,"国際")</f>
        <v>206635753</v>
      </c>
      <c r="H69" s="47">
        <f>_xlfn.SUMIFS(H71:H97,$C71:$C97,"国際")</f>
        <v>229956531</v>
      </c>
      <c r="I69" s="118">
        <f t="shared" si="2"/>
        <v>0.11285935595085528</v>
      </c>
    </row>
    <row r="70" spans="1:9" ht="18.75" customHeight="1" thickBot="1">
      <c r="A70" s="114"/>
      <c r="B70" s="111"/>
      <c r="C70" s="69" t="s">
        <v>1</v>
      </c>
      <c r="D70" s="374">
        <f>SUM(D68:D69)</f>
        <v>11399437</v>
      </c>
      <c r="E70" s="143">
        <f>SUM(E68:E69)</f>
        <v>12224816</v>
      </c>
      <c r="F70" s="119">
        <f t="shared" si="3"/>
        <v>0.07240524246943081</v>
      </c>
      <c r="G70" s="50">
        <f>SUM(G68:G69)</f>
        <v>273445544</v>
      </c>
      <c r="H70" s="50">
        <f>SUM(H68:H69)</f>
        <v>297452056</v>
      </c>
      <c r="I70" s="119">
        <f t="shared" si="2"/>
        <v>0.08779266119619056</v>
      </c>
    </row>
    <row r="71" spans="1:9" ht="18.75" customHeight="1">
      <c r="A71" s="114" t="s">
        <v>68</v>
      </c>
      <c r="B71" s="36"/>
      <c r="C71" s="58" t="s">
        <v>44</v>
      </c>
      <c r="D71" s="375">
        <v>684105</v>
      </c>
      <c r="E71" s="144">
        <v>741402</v>
      </c>
      <c r="F71" s="120">
        <f t="shared" si="3"/>
        <v>0.0837546867805381</v>
      </c>
      <c r="G71" s="157">
        <v>4312656</v>
      </c>
      <c r="H71" s="157">
        <v>2597307</v>
      </c>
      <c r="I71" s="120">
        <f t="shared" si="2"/>
        <v>-0.3977476988658497</v>
      </c>
    </row>
    <row r="72" spans="1:9" ht="17.25" customHeight="1">
      <c r="A72" s="114" t="s">
        <v>69</v>
      </c>
      <c r="B72" s="36" t="s">
        <v>52</v>
      </c>
      <c r="C72" s="59" t="s">
        <v>45</v>
      </c>
      <c r="D72" s="376">
        <v>2832205</v>
      </c>
      <c r="E72" s="145">
        <v>2903899</v>
      </c>
      <c r="F72" s="118">
        <f t="shared" si="3"/>
        <v>0.025313845572619176</v>
      </c>
      <c r="G72" s="160">
        <v>172502000</v>
      </c>
      <c r="H72" s="160">
        <v>187027000</v>
      </c>
      <c r="I72" s="118">
        <f t="shared" si="2"/>
        <v>0.0842019222965531</v>
      </c>
    </row>
    <row r="73" spans="1:9" ht="18" customHeight="1">
      <c r="A73" s="114"/>
      <c r="B73" s="36"/>
      <c r="C73" s="71" t="s">
        <v>1</v>
      </c>
      <c r="D73" s="378">
        <f>SUM(D71:D72)</f>
        <v>3516310</v>
      </c>
      <c r="E73" s="146">
        <f>SUM(E71:E72)</f>
        <v>3645301</v>
      </c>
      <c r="F73" s="121">
        <f t="shared" si="3"/>
        <v>0.036683625732657266</v>
      </c>
      <c r="G73" s="48">
        <f>SUM(G71:G72)</f>
        <v>176814656</v>
      </c>
      <c r="H73" s="48">
        <f>SUM(H71:H72)</f>
        <v>189624307</v>
      </c>
      <c r="I73" s="121">
        <f t="shared" si="2"/>
        <v>0.0724467716069872</v>
      </c>
    </row>
    <row r="74" spans="1:9" ht="18" customHeight="1">
      <c r="A74" s="114" t="s">
        <v>68</v>
      </c>
      <c r="B74" s="45" t="s">
        <v>2</v>
      </c>
      <c r="C74" s="71" t="s">
        <v>44</v>
      </c>
      <c r="D74" s="379">
        <v>6221663</v>
      </c>
      <c r="E74" s="147">
        <v>6737736</v>
      </c>
      <c r="F74" s="122">
        <f t="shared" si="3"/>
        <v>0.08294775850122393</v>
      </c>
      <c r="G74" s="159">
        <v>62345405</v>
      </c>
      <c r="H74" s="159">
        <v>64743563</v>
      </c>
      <c r="I74" s="122">
        <f t="shared" si="2"/>
        <v>0.03846567361299513</v>
      </c>
    </row>
    <row r="75" spans="1:9" ht="17.25" customHeight="1">
      <c r="A75" s="114" t="s">
        <v>69</v>
      </c>
      <c r="B75" s="43" t="s">
        <v>115</v>
      </c>
      <c r="C75" s="59" t="s">
        <v>45</v>
      </c>
      <c r="D75" s="376">
        <v>1367067</v>
      </c>
      <c r="E75" s="145">
        <v>1532252</v>
      </c>
      <c r="F75" s="118">
        <f t="shared" si="3"/>
        <v>0.12083167833032316</v>
      </c>
      <c r="G75" s="160">
        <v>34088769</v>
      </c>
      <c r="H75" s="160">
        <v>42849932</v>
      </c>
      <c r="I75" s="118">
        <f t="shared" si="2"/>
        <v>0.2570102487420416</v>
      </c>
    </row>
    <row r="76" spans="1:9" ht="17.25" customHeight="1">
      <c r="A76" s="114"/>
      <c r="B76" s="46"/>
      <c r="C76" s="73" t="s">
        <v>1</v>
      </c>
      <c r="D76" s="380">
        <f>SUM(D74:D75)</f>
        <v>7588730</v>
      </c>
      <c r="E76" s="148">
        <f>SUM(E74:E75)</f>
        <v>8269988</v>
      </c>
      <c r="F76" s="124">
        <f t="shared" si="3"/>
        <v>0.08977233344709856</v>
      </c>
      <c r="G76" s="51">
        <f>SUM(G74:G75)</f>
        <v>96434174</v>
      </c>
      <c r="H76" s="51">
        <f>SUM(H74:H75)</f>
        <v>107593495</v>
      </c>
      <c r="I76" s="124">
        <f t="shared" si="2"/>
        <v>0.11571956845920628</v>
      </c>
    </row>
    <row r="77" spans="1:9" ht="17.25" customHeight="1">
      <c r="A77" s="114" t="s">
        <v>62</v>
      </c>
      <c r="B77" s="43"/>
      <c r="C77" s="58" t="s">
        <v>44</v>
      </c>
      <c r="D77" s="375">
        <v>82612</v>
      </c>
      <c r="E77" s="144">
        <v>91267</v>
      </c>
      <c r="F77" s="120">
        <f t="shared" si="3"/>
        <v>0.10476686195710072</v>
      </c>
      <c r="G77" s="157">
        <v>10901</v>
      </c>
      <c r="H77" s="157">
        <v>9875</v>
      </c>
      <c r="I77" s="120">
        <f t="shared" si="2"/>
        <v>-0.09411980552242916</v>
      </c>
    </row>
    <row r="78" spans="1:9" ht="17.25" customHeight="1">
      <c r="A78" s="114" t="s">
        <v>63</v>
      </c>
      <c r="B78" s="43" t="s">
        <v>14</v>
      </c>
      <c r="C78" s="59" t="s">
        <v>45</v>
      </c>
      <c r="D78" s="376">
        <v>11983</v>
      </c>
      <c r="E78" s="145">
        <v>9415</v>
      </c>
      <c r="F78" s="118">
        <f t="shared" si="3"/>
        <v>-0.21430359676207966</v>
      </c>
      <c r="G78" s="160">
        <v>7080</v>
      </c>
      <c r="H78" s="160">
        <v>7212</v>
      </c>
      <c r="I78" s="118">
        <f t="shared" si="2"/>
        <v>0.01864406779661021</v>
      </c>
    </row>
    <row r="79" spans="1:9" ht="18" customHeight="1">
      <c r="A79" s="114"/>
      <c r="B79" s="43"/>
      <c r="C79" s="71" t="s">
        <v>1</v>
      </c>
      <c r="D79" s="378">
        <f>SUM(D77:D78)</f>
        <v>94595</v>
      </c>
      <c r="E79" s="146">
        <f>SUM(E77:E78)</f>
        <v>100682</v>
      </c>
      <c r="F79" s="121">
        <f t="shared" si="3"/>
        <v>0.06434800993710033</v>
      </c>
      <c r="G79" s="48">
        <f>SUM(G77:G78)</f>
        <v>17981</v>
      </c>
      <c r="H79" s="48">
        <f>SUM(H77:H78)</f>
        <v>17087</v>
      </c>
      <c r="I79" s="121">
        <f t="shared" si="2"/>
        <v>-0.049719147989544465</v>
      </c>
    </row>
    <row r="80" spans="1:9" ht="18" customHeight="1">
      <c r="A80" s="114" t="s">
        <v>64</v>
      </c>
      <c r="B80" s="41" t="s">
        <v>25</v>
      </c>
      <c r="C80" s="82" t="s">
        <v>44</v>
      </c>
      <c r="D80" s="381">
        <v>2919</v>
      </c>
      <c r="E80" s="149">
        <v>2798</v>
      </c>
      <c r="F80" s="118">
        <f t="shared" si="3"/>
        <v>-0.041452552243919194</v>
      </c>
      <c r="G80" s="162">
        <v>1276</v>
      </c>
      <c r="H80" s="162">
        <v>1270</v>
      </c>
      <c r="I80" s="118">
        <f t="shared" si="2"/>
        <v>-0.00470219435736674</v>
      </c>
    </row>
    <row r="81" spans="1:9" ht="18" customHeight="1">
      <c r="A81" s="114" t="s">
        <v>64</v>
      </c>
      <c r="B81" s="41" t="s">
        <v>26</v>
      </c>
      <c r="C81" s="82" t="s">
        <v>44</v>
      </c>
      <c r="D81" s="381">
        <v>2326</v>
      </c>
      <c r="E81" s="149">
        <v>2775</v>
      </c>
      <c r="F81" s="124">
        <f t="shared" si="3"/>
        <v>0.19303525365434226</v>
      </c>
      <c r="G81" s="162">
        <v>417</v>
      </c>
      <c r="H81" s="162">
        <v>346</v>
      </c>
      <c r="I81" s="124">
        <f t="shared" si="2"/>
        <v>-0.170263788968825</v>
      </c>
    </row>
    <row r="82" spans="1:9" ht="17.25" customHeight="1">
      <c r="A82" s="114" t="s">
        <v>64</v>
      </c>
      <c r="B82" s="36"/>
      <c r="C82" s="58" t="s">
        <v>44</v>
      </c>
      <c r="D82" s="375">
        <v>26560</v>
      </c>
      <c r="E82" s="144">
        <v>28499</v>
      </c>
      <c r="F82" s="120">
        <f t="shared" si="3"/>
        <v>0.07300451807228914</v>
      </c>
      <c r="G82" s="157">
        <v>104605</v>
      </c>
      <c r="H82" s="157">
        <v>96827</v>
      </c>
      <c r="I82" s="120">
        <f t="shared" si="2"/>
        <v>-0.0743559103293342</v>
      </c>
    </row>
    <row r="83" spans="1:9" ht="17.25" customHeight="1">
      <c r="A83" s="114" t="s">
        <v>65</v>
      </c>
      <c r="B83" s="36" t="s">
        <v>116</v>
      </c>
      <c r="C83" s="59" t="s">
        <v>45</v>
      </c>
      <c r="D83" s="376">
        <v>0</v>
      </c>
      <c r="E83" s="145">
        <v>0</v>
      </c>
      <c r="F83" s="123" t="str">
        <f t="shared" si="3"/>
        <v>　　　　　 －</v>
      </c>
      <c r="G83" s="160">
        <v>0</v>
      </c>
      <c r="H83" s="160">
        <v>0</v>
      </c>
      <c r="I83" s="123" t="str">
        <f t="shared" si="2"/>
        <v>　　　　　 －</v>
      </c>
    </row>
    <row r="84" spans="1:9" ht="18" customHeight="1">
      <c r="A84" s="114"/>
      <c r="B84" s="36"/>
      <c r="C84" s="71" t="s">
        <v>1</v>
      </c>
      <c r="D84" s="378">
        <f>SUM(D82)</f>
        <v>26560</v>
      </c>
      <c r="E84" s="146">
        <f>SUM(E82)</f>
        <v>28499</v>
      </c>
      <c r="F84" s="121">
        <f t="shared" si="3"/>
        <v>0.07300451807228914</v>
      </c>
      <c r="G84" s="48">
        <f>SUM(G82:G83)</f>
        <v>104605</v>
      </c>
      <c r="H84" s="48">
        <f>SUM(H82:H83)</f>
        <v>96827</v>
      </c>
      <c r="I84" s="121">
        <f t="shared" si="2"/>
        <v>-0.0743559103293342</v>
      </c>
    </row>
    <row r="85" spans="1:9" ht="18" customHeight="1">
      <c r="A85" s="114" t="s">
        <v>64</v>
      </c>
      <c r="B85" s="41" t="s">
        <v>27</v>
      </c>
      <c r="C85" s="73" t="s">
        <v>44</v>
      </c>
      <c r="D85" s="381">
        <v>3287</v>
      </c>
      <c r="E85" s="149">
        <v>3606</v>
      </c>
      <c r="F85" s="124">
        <f t="shared" si="3"/>
        <v>0.09704898083358682</v>
      </c>
      <c r="G85" s="163">
        <v>2093</v>
      </c>
      <c r="H85" s="163">
        <v>2017</v>
      </c>
      <c r="I85" s="124">
        <f t="shared" si="2"/>
        <v>-0.03631151457238413</v>
      </c>
    </row>
    <row r="86" spans="1:9" ht="18" customHeight="1">
      <c r="A86" s="114" t="s">
        <v>64</v>
      </c>
      <c r="B86" s="41" t="s">
        <v>28</v>
      </c>
      <c r="C86" s="73" t="s">
        <v>44</v>
      </c>
      <c r="D86" s="381">
        <v>2636</v>
      </c>
      <c r="E86" s="149">
        <v>2933</v>
      </c>
      <c r="F86" s="124">
        <f t="shared" si="3"/>
        <v>0.11267071320182098</v>
      </c>
      <c r="G86" s="163">
        <v>103</v>
      </c>
      <c r="H86" s="163">
        <v>288</v>
      </c>
      <c r="I86" s="124">
        <f t="shared" si="2"/>
        <v>1.796116504854369</v>
      </c>
    </row>
    <row r="87" spans="1:9" ht="18" customHeight="1">
      <c r="A87" s="114" t="s">
        <v>64</v>
      </c>
      <c r="B87" s="41" t="s">
        <v>29</v>
      </c>
      <c r="C87" s="73" t="s">
        <v>44</v>
      </c>
      <c r="D87" s="381">
        <v>0</v>
      </c>
      <c r="E87" s="149">
        <v>0</v>
      </c>
      <c r="F87" s="124" t="str">
        <f t="shared" si="3"/>
        <v>　　　　　 －</v>
      </c>
      <c r="G87" s="163">
        <v>0</v>
      </c>
      <c r="H87" s="163">
        <v>0</v>
      </c>
      <c r="I87" s="124" t="str">
        <f t="shared" si="2"/>
        <v>　　　　　 －</v>
      </c>
    </row>
    <row r="88" spans="1:9" ht="17.25" customHeight="1">
      <c r="A88" s="114" t="s">
        <v>64</v>
      </c>
      <c r="B88" s="36"/>
      <c r="C88" s="58" t="s">
        <v>44</v>
      </c>
      <c r="D88" s="375">
        <v>16599</v>
      </c>
      <c r="E88" s="144">
        <v>16970</v>
      </c>
      <c r="F88" s="120">
        <f t="shared" si="3"/>
        <v>0.022350744020724234</v>
      </c>
      <c r="G88" s="157">
        <v>0</v>
      </c>
      <c r="H88" s="157">
        <v>0</v>
      </c>
      <c r="I88" s="120" t="str">
        <f t="shared" si="2"/>
        <v>　　　　　 －</v>
      </c>
    </row>
    <row r="89" spans="1:9" ht="17.25" customHeight="1">
      <c r="A89" s="114" t="s">
        <v>65</v>
      </c>
      <c r="B89" s="36" t="s">
        <v>30</v>
      </c>
      <c r="C89" s="59" t="s">
        <v>45</v>
      </c>
      <c r="D89" s="376">
        <v>0</v>
      </c>
      <c r="E89" s="145">
        <v>0</v>
      </c>
      <c r="F89" s="123" t="str">
        <f t="shared" si="3"/>
        <v>　　　　　 －</v>
      </c>
      <c r="G89" s="160">
        <v>0</v>
      </c>
      <c r="H89" s="160">
        <v>0</v>
      </c>
      <c r="I89" s="123" t="str">
        <f t="shared" si="2"/>
        <v>　　　　　 －</v>
      </c>
    </row>
    <row r="90" spans="1:9" ht="18" customHeight="1">
      <c r="A90" s="114"/>
      <c r="B90" s="40"/>
      <c r="C90" s="73" t="s">
        <v>1</v>
      </c>
      <c r="D90" s="386">
        <f>SUM(D88:D89)</f>
        <v>16599</v>
      </c>
      <c r="E90" s="150">
        <f>SUM(E88:E89)</f>
        <v>16970</v>
      </c>
      <c r="F90" s="124">
        <f t="shared" si="3"/>
        <v>0.022350744020724234</v>
      </c>
      <c r="G90" s="51">
        <f>SUM(G88:G89)</f>
        <v>0</v>
      </c>
      <c r="H90" s="51">
        <f>SUM(H88:H89)</f>
        <v>0</v>
      </c>
      <c r="I90" s="124" t="str">
        <f t="shared" si="2"/>
        <v>　　　　　 －</v>
      </c>
    </row>
    <row r="91" spans="1:9" ht="18" customHeight="1">
      <c r="A91" s="114" t="s">
        <v>64</v>
      </c>
      <c r="B91" s="36"/>
      <c r="C91" s="58" t="s">
        <v>44</v>
      </c>
      <c r="D91" s="375">
        <v>38957</v>
      </c>
      <c r="E91" s="147">
        <v>43815</v>
      </c>
      <c r="F91" s="122">
        <f t="shared" si="3"/>
        <v>0.12470159406525139</v>
      </c>
      <c r="G91" s="157">
        <v>28445</v>
      </c>
      <c r="H91" s="159">
        <v>40109</v>
      </c>
      <c r="I91" s="122">
        <f t="shared" si="2"/>
        <v>0.41005449112322023</v>
      </c>
    </row>
    <row r="92" spans="1:9" ht="18" customHeight="1">
      <c r="A92" s="114" t="s">
        <v>65</v>
      </c>
      <c r="B92" s="36" t="s">
        <v>55</v>
      </c>
      <c r="C92" s="59" t="s">
        <v>45</v>
      </c>
      <c r="D92" s="376">
        <v>31702</v>
      </c>
      <c r="E92" s="145">
        <v>29194</v>
      </c>
      <c r="F92" s="123">
        <f t="shared" si="3"/>
        <v>-0.07911172796668975</v>
      </c>
      <c r="G92" s="160">
        <v>8504</v>
      </c>
      <c r="H92" s="160">
        <v>45003</v>
      </c>
      <c r="I92" s="123">
        <f t="shared" si="2"/>
        <v>4.291980244590781</v>
      </c>
    </row>
    <row r="93" spans="1:9" ht="18" customHeight="1">
      <c r="A93" s="114"/>
      <c r="B93" s="40"/>
      <c r="C93" s="73" t="s">
        <v>1</v>
      </c>
      <c r="D93" s="386">
        <f>SUM(D91:D92)</f>
        <v>70659</v>
      </c>
      <c r="E93" s="150">
        <f>SUM(E91:E92)</f>
        <v>73009</v>
      </c>
      <c r="F93" s="124">
        <f t="shared" si="3"/>
        <v>0.03325832519565797</v>
      </c>
      <c r="G93" s="51">
        <f>SUM(G91:G92)</f>
        <v>36949</v>
      </c>
      <c r="H93" s="51">
        <f>SUM(H91:H92)</f>
        <v>85112</v>
      </c>
      <c r="I93" s="124">
        <f t="shared" si="2"/>
        <v>1.3034994181168638</v>
      </c>
    </row>
    <row r="94" spans="1:9" ht="18" customHeight="1">
      <c r="A94" s="114" t="s">
        <v>70</v>
      </c>
      <c r="B94" s="39" t="s">
        <v>34</v>
      </c>
      <c r="C94" s="102" t="s">
        <v>44</v>
      </c>
      <c r="D94" s="381">
        <v>10685</v>
      </c>
      <c r="E94" s="149">
        <v>11624</v>
      </c>
      <c r="F94" s="124">
        <f t="shared" si="3"/>
        <v>0.08788020589611611</v>
      </c>
      <c r="G94" s="388">
        <v>3890</v>
      </c>
      <c r="H94" s="163">
        <v>3923</v>
      </c>
      <c r="I94" s="124">
        <f t="shared" si="2"/>
        <v>0.008483290488431772</v>
      </c>
    </row>
    <row r="95" spans="1:9" ht="18" customHeight="1">
      <c r="A95" s="114" t="s">
        <v>66</v>
      </c>
      <c r="B95" s="39"/>
      <c r="C95" s="72" t="s">
        <v>44</v>
      </c>
      <c r="D95" s="384">
        <v>46811</v>
      </c>
      <c r="E95" s="155">
        <v>56968</v>
      </c>
      <c r="F95" s="122">
        <f t="shared" si="3"/>
        <v>0.21697891521223633</v>
      </c>
      <c r="G95" s="384">
        <v>0</v>
      </c>
      <c r="H95" s="157">
        <v>0</v>
      </c>
      <c r="I95" s="122" t="str">
        <f t="shared" si="2"/>
        <v>　　　　　 －</v>
      </c>
    </row>
    <row r="96" spans="1:9" ht="18" customHeight="1">
      <c r="A96" s="114" t="s">
        <v>67</v>
      </c>
      <c r="B96" s="36" t="s">
        <v>58</v>
      </c>
      <c r="C96" s="59" t="s">
        <v>45</v>
      </c>
      <c r="D96" s="385">
        <v>17320</v>
      </c>
      <c r="E96" s="156">
        <v>9663</v>
      </c>
      <c r="F96" s="125">
        <f t="shared" si="3"/>
        <v>-0.4420900692840647</v>
      </c>
      <c r="G96" s="385">
        <v>29400</v>
      </c>
      <c r="H96" s="160">
        <v>27384</v>
      </c>
      <c r="I96" s="125">
        <f t="shared" si="2"/>
        <v>-0.06857142857142862</v>
      </c>
    </row>
    <row r="97" spans="1:9" ht="18" customHeight="1" thickBot="1">
      <c r="A97" s="114"/>
      <c r="B97" s="38"/>
      <c r="C97" s="103" t="s">
        <v>1</v>
      </c>
      <c r="D97" s="387">
        <f>SUM(D95:D96)</f>
        <v>64131</v>
      </c>
      <c r="E97" s="151">
        <f>SUM(E95:E96)</f>
        <v>66631</v>
      </c>
      <c r="F97" s="127">
        <f t="shared" si="3"/>
        <v>0.03898270727105446</v>
      </c>
      <c r="G97" s="387">
        <f>SUM(G95:G96)</f>
        <v>29400</v>
      </c>
      <c r="H97" s="53">
        <f>SUM(H95:H96)</f>
        <v>27384</v>
      </c>
      <c r="I97" s="127">
        <f t="shared" si="2"/>
        <v>-0.06857142857142862</v>
      </c>
    </row>
    <row r="98" spans="2:9" ht="19.5" customHeight="1" thickTop="1">
      <c r="B98" s="112" t="s">
        <v>36</v>
      </c>
      <c r="C98" s="83" t="s">
        <v>44</v>
      </c>
      <c r="D98" s="84">
        <f>SUM(D4+D38+D68)</f>
        <v>10289488</v>
      </c>
      <c r="E98" s="152">
        <f>SUM(E4+E38+E68)</f>
        <v>11156626</v>
      </c>
      <c r="F98" s="128">
        <f t="shared" si="3"/>
        <v>0.08427416407891242</v>
      </c>
      <c r="G98" s="84">
        <f>SUM(G4+G38+G68)</f>
        <v>89179982</v>
      </c>
      <c r="H98" s="52">
        <f>SUM(H4+H38+H68)</f>
        <v>89466152</v>
      </c>
      <c r="I98" s="128">
        <f t="shared" si="2"/>
        <v>0.003208903989238232</v>
      </c>
    </row>
    <row r="99" spans="2:9" ht="18" customHeight="1">
      <c r="B99" s="110"/>
      <c r="C99" s="85" t="s">
        <v>45</v>
      </c>
      <c r="D99" s="67">
        <f>SUM(D5+D39+D69)</f>
        <v>4563127</v>
      </c>
      <c r="E99" s="142">
        <f>SUM(E5+E39+E69)</f>
        <v>4871112</v>
      </c>
      <c r="F99" s="118">
        <f t="shared" si="3"/>
        <v>0.06749428626466014</v>
      </c>
      <c r="G99" s="67">
        <f>SUM(G5+G39+G69)</f>
        <v>207461420</v>
      </c>
      <c r="H99" s="47">
        <f>SUM(H5+H39+H69)</f>
        <v>230969143</v>
      </c>
      <c r="I99" s="118">
        <f t="shared" si="2"/>
        <v>0.11331129903574366</v>
      </c>
    </row>
    <row r="100" spans="2:9" ht="18.75" customHeight="1" thickBot="1">
      <c r="B100" s="113" t="s">
        <v>37</v>
      </c>
      <c r="C100" s="86" t="s">
        <v>1</v>
      </c>
      <c r="D100" s="87">
        <f>SUM(D98:D99)</f>
        <v>14852615</v>
      </c>
      <c r="E100" s="153">
        <f>SUM(E98:E99)</f>
        <v>16027738</v>
      </c>
      <c r="F100" s="119">
        <f t="shared" si="3"/>
        <v>0.07911892956223543</v>
      </c>
      <c r="G100" s="87">
        <f>SUM(G98:G99)</f>
        <v>296641402</v>
      </c>
      <c r="H100" s="53">
        <f>SUM(H98:H99)</f>
        <v>320435295</v>
      </c>
      <c r="I100" s="119">
        <f t="shared" si="2"/>
        <v>0.08021096461781152</v>
      </c>
    </row>
    <row r="101" spans="2:9" ht="9" customHeight="1" thickTop="1">
      <c r="B101" s="88"/>
      <c r="C101" s="89"/>
      <c r="D101" s="90"/>
      <c r="E101" s="90"/>
      <c r="F101" s="91"/>
      <c r="G101" s="54"/>
      <c r="H101" s="54"/>
      <c r="I101" s="92"/>
    </row>
    <row r="102" spans="2:9" ht="9" customHeight="1" thickBot="1">
      <c r="B102" s="88"/>
      <c r="C102" s="89"/>
      <c r="D102" s="54"/>
      <c r="E102" s="54"/>
      <c r="F102" s="91"/>
      <c r="G102" s="54"/>
      <c r="H102" s="54"/>
      <c r="I102" s="92"/>
    </row>
    <row r="103" spans="2:9" ht="25.5" customHeight="1">
      <c r="B103" s="93" t="s">
        <v>3</v>
      </c>
      <c r="C103" s="129" t="s">
        <v>71</v>
      </c>
      <c r="D103" s="132">
        <f>_xlfn.SUMIFS(D7:D97,$A$7:$A$97,"第一種国内")</f>
        <v>6905768</v>
      </c>
      <c r="E103" s="132">
        <f>_xlfn.SUMIFS(E7:E97,$A$7:$A$97,"第一種国内")</f>
        <v>7479138</v>
      </c>
      <c r="F103" s="136">
        <f aca="true" t="shared" si="4" ref="F103:F116">IF(D103=0,"　　　　　 －",(E103/D103)-1)</f>
        <v>0.08302769510936359</v>
      </c>
      <c r="G103" s="107">
        <f>_xlfn.SUMIFS(G7:G97,$A$7:$A$97,"第一種国内")</f>
        <v>66658061</v>
      </c>
      <c r="H103" s="132">
        <f>_xlfn.SUMIFS(H7:H97,$A$7:$A$97,"第一種国内")</f>
        <v>67340870</v>
      </c>
      <c r="I103" s="136">
        <f aca="true" t="shared" si="5" ref="I103:I118">IF(G103=0,"　　　　　 －",(H103/G103)-1)</f>
        <v>0.010243457276682522</v>
      </c>
    </row>
    <row r="104" spans="2:9" ht="25.5" customHeight="1">
      <c r="B104" s="94"/>
      <c r="C104" s="130" t="s">
        <v>72</v>
      </c>
      <c r="D104" s="133">
        <f>_xlfn.SUMIFS(D7:D97,$A$7:$A$97,"第一種国際")</f>
        <v>4199272</v>
      </c>
      <c r="E104" s="133">
        <f>_xlfn.SUMIFS(E7:E97,$A$7:$A$97,"第一種国際")</f>
        <v>4436151</v>
      </c>
      <c r="F104" s="137">
        <f t="shared" si="4"/>
        <v>0.056409539558285315</v>
      </c>
      <c r="G104" s="80">
        <f>_xlfn.SUMIFS(G7:G97,$A$7:$A$97,"第一種国際")</f>
        <v>206590769</v>
      </c>
      <c r="H104" s="133">
        <f>_xlfn.SUMIFS(H7:H97,$A$7:$A$97,"第一種国際")</f>
        <v>229876932</v>
      </c>
      <c r="I104" s="137">
        <f t="shared" si="5"/>
        <v>0.11271637698391057</v>
      </c>
    </row>
    <row r="105" spans="2:9" ht="25.5" customHeight="1" thickBot="1">
      <c r="B105" s="95"/>
      <c r="C105" s="131" t="s">
        <v>1</v>
      </c>
      <c r="D105" s="134">
        <f>SUM(D73,D76)</f>
        <v>11105040</v>
      </c>
      <c r="E105" s="134">
        <f>SUM(E73,E76)</f>
        <v>11915289</v>
      </c>
      <c r="F105" s="138">
        <f t="shared" si="4"/>
        <v>0.07296227658792764</v>
      </c>
      <c r="G105" s="55">
        <f>SUM(G73,G76)</f>
        <v>273248830</v>
      </c>
      <c r="H105" s="134">
        <f>SUM(H73,H76)</f>
        <v>297217802</v>
      </c>
      <c r="I105" s="138">
        <f t="shared" si="5"/>
        <v>0.08771847989248482</v>
      </c>
    </row>
    <row r="106" spans="2:9" ht="25.5" customHeight="1">
      <c r="B106" s="93" t="s">
        <v>15</v>
      </c>
      <c r="C106" s="129" t="s">
        <v>71</v>
      </c>
      <c r="D106" s="132">
        <f>_xlfn.SUMIFS(D7:D97,$A$7:$A$97,"第二種国内")</f>
        <v>2834802</v>
      </c>
      <c r="E106" s="132">
        <f>_xlfn.SUMIFS(E7:E97,$A$7:$A$97,"第二種国内")</f>
        <v>3064671</v>
      </c>
      <c r="F106" s="136">
        <f t="shared" si="4"/>
        <v>0.08108820298560526</v>
      </c>
      <c r="G106" s="107">
        <f>_xlfn.SUMIFS(G7:G97,$A$7:$A$97,"第二種国内")</f>
        <v>21819127</v>
      </c>
      <c r="H106" s="132">
        <f>_xlfn.SUMIFS(H7:H97,$A$7:$A$97,"第二種国内")</f>
        <v>21452737</v>
      </c>
      <c r="I106" s="136">
        <f t="shared" si="5"/>
        <v>-0.016792147550174663</v>
      </c>
    </row>
    <row r="107" spans="2:9" ht="25.5" customHeight="1">
      <c r="B107" s="94"/>
      <c r="C107" s="130" t="s">
        <v>72</v>
      </c>
      <c r="D107" s="133">
        <f>_xlfn.SUMIFS(D7:D97,$A$7:$A$97,"第二種国際")</f>
        <v>311863</v>
      </c>
      <c r="E107" s="133">
        <f>_xlfn.SUMIFS(E7:E97,$A$7:$A$97,"第二種国際")</f>
        <v>389324</v>
      </c>
      <c r="F107" s="137">
        <f t="shared" si="4"/>
        <v>0.24838150085133526</v>
      </c>
      <c r="G107" s="80">
        <f>_xlfn.SUMIFS(G7:G97,$A$7:$A$97,"第二種国際")</f>
        <v>832742</v>
      </c>
      <c r="H107" s="133">
        <f>_xlfn.SUMIFS(H7:H97,$A$7:$A$97,"第二種国際")</f>
        <v>1019824</v>
      </c>
      <c r="I107" s="137">
        <f t="shared" si="5"/>
        <v>0.2246578171870759</v>
      </c>
    </row>
    <row r="108" spans="2:9" ht="25.5" customHeight="1" thickBot="1">
      <c r="B108" s="95"/>
      <c r="C108" s="131" t="s">
        <v>1</v>
      </c>
      <c r="D108" s="134">
        <f>SUM(D106:D107)</f>
        <v>3146665</v>
      </c>
      <c r="E108" s="134">
        <f>SUM(E106:E107)</f>
        <v>3453995</v>
      </c>
      <c r="F108" s="138">
        <f t="shared" si="4"/>
        <v>0.09766848393457828</v>
      </c>
      <c r="G108" s="55">
        <f>SUM(G106:G107)</f>
        <v>22651869</v>
      </c>
      <c r="H108" s="134">
        <f>SUM(H106:H107)</f>
        <v>22472561</v>
      </c>
      <c r="I108" s="138">
        <f t="shared" si="5"/>
        <v>-0.007915814805392052</v>
      </c>
    </row>
    <row r="109" spans="2:9" ht="25.5" customHeight="1">
      <c r="B109" s="93" t="s">
        <v>31</v>
      </c>
      <c r="C109" s="129" t="s">
        <v>71</v>
      </c>
      <c r="D109" s="132">
        <f>_xlfn.SUMIFS(D7:D97,$A$7:$A$97,"第三種国内")</f>
        <v>457429</v>
      </c>
      <c r="E109" s="132">
        <f>_xlfn.SUMIFS(E7:E97,$A$7:$A$97,"第三種国内")</f>
        <v>490634</v>
      </c>
      <c r="F109" s="136">
        <f t="shared" si="4"/>
        <v>0.07259050038366599</v>
      </c>
      <c r="G109" s="107">
        <f>_xlfn.SUMIFS(G7:G97,$A$7:$A$97,"第三種国内")</f>
        <v>681555</v>
      </c>
      <c r="H109" s="132">
        <f>_xlfn.SUMIFS(H7:H97,$A$7:$A$97,"第三種国内")</f>
        <v>633125</v>
      </c>
      <c r="I109" s="136">
        <f t="shared" si="5"/>
        <v>-0.07105809509137195</v>
      </c>
    </row>
    <row r="110" spans="2:9" ht="25.5" customHeight="1">
      <c r="B110" s="94"/>
      <c r="C110" s="130" t="s">
        <v>72</v>
      </c>
      <c r="D110" s="133">
        <f>_xlfn.SUMIFS(D7:D97,$A$7:$A$97,"第三種国際")</f>
        <v>34672</v>
      </c>
      <c r="E110" s="133">
        <f>_xlfn.SUMIFS(E7:E97,$A$7:$A$97,"第三種国際")</f>
        <v>35974</v>
      </c>
      <c r="F110" s="137">
        <f t="shared" si="4"/>
        <v>0.03755191508998612</v>
      </c>
      <c r="G110" s="80">
        <f>_xlfn.SUMIFS(G7:G97,$A$7:$A$97,"第三種国際")</f>
        <v>8509</v>
      </c>
      <c r="H110" s="133">
        <f>_xlfn.SUMIFS(H7:H97,$A$7:$A$97,"第三種国際")</f>
        <v>45003</v>
      </c>
      <c r="I110" s="137">
        <f t="shared" si="5"/>
        <v>4.288870607591962</v>
      </c>
    </row>
    <row r="111" spans="2:9" ht="25.5" customHeight="1" thickBot="1">
      <c r="B111" s="95"/>
      <c r="C111" s="96" t="s">
        <v>1</v>
      </c>
      <c r="D111" s="134">
        <f>SUM(D109:D110)</f>
        <v>492101</v>
      </c>
      <c r="E111" s="134">
        <f>SUM(E109:E110)</f>
        <v>526608</v>
      </c>
      <c r="F111" s="138">
        <f t="shared" si="4"/>
        <v>0.07012178394272728</v>
      </c>
      <c r="G111" s="55">
        <f>SUM(G109:G110)</f>
        <v>690064</v>
      </c>
      <c r="H111" s="134">
        <f>SUM(H109:H110)</f>
        <v>678128</v>
      </c>
      <c r="I111" s="138">
        <f t="shared" si="5"/>
        <v>-0.017296946370191746</v>
      </c>
    </row>
    <row r="112" spans="2:9" ht="25.5" customHeight="1">
      <c r="B112" s="93" t="s">
        <v>33</v>
      </c>
      <c r="C112" s="129" t="s">
        <v>71</v>
      </c>
      <c r="D112" s="132">
        <f>_xlfn.SUMIFS(D7:D97,$A$7:$A$97,"共用国内")</f>
        <v>80804</v>
      </c>
      <c r="E112" s="132">
        <f>_xlfn.SUMIFS(E7:E97,$A$7:$A$97,"共用国内")</f>
        <v>110559</v>
      </c>
      <c r="F112" s="136">
        <f t="shared" si="4"/>
        <v>0.3682367209544082</v>
      </c>
      <c r="G112" s="107">
        <f>_xlfn.SUMIFS(G7:G97,$A$7:$A$97,"共用国内")</f>
        <v>17349</v>
      </c>
      <c r="H112" s="132">
        <f>_xlfn.SUMIFS(H7:H97,$A$7:$A$97,"共用国内")</f>
        <v>35497</v>
      </c>
      <c r="I112" s="136">
        <f t="shared" si="5"/>
        <v>1.0460545276384807</v>
      </c>
    </row>
    <row r="113" spans="2:9" ht="25.5" customHeight="1">
      <c r="B113" s="94"/>
      <c r="C113" s="130" t="s">
        <v>72</v>
      </c>
      <c r="D113" s="133">
        <f>_xlfn.SUMIFS(D7:D97,$A$7:$A$97,"共用国際")</f>
        <v>17320</v>
      </c>
      <c r="E113" s="133">
        <f>_xlfn.SUMIFS(E7:E97,$A$7:$A$97,"共用国際")</f>
        <v>9663</v>
      </c>
      <c r="F113" s="137">
        <f t="shared" si="4"/>
        <v>-0.4420900692840647</v>
      </c>
      <c r="G113" s="80">
        <f>_xlfn.SUMIFS(G7:G97,$A$7:$A$97,"共用国際")</f>
        <v>29400</v>
      </c>
      <c r="H113" s="133">
        <f>_xlfn.SUMIFS(H7:H97,$A$7:$A$97,"共用国際")</f>
        <v>27384</v>
      </c>
      <c r="I113" s="137">
        <f t="shared" si="5"/>
        <v>-0.06857142857142862</v>
      </c>
    </row>
    <row r="114" spans="2:9" ht="25.5" customHeight="1" thickBot="1">
      <c r="B114" s="95"/>
      <c r="C114" s="96" t="s">
        <v>1</v>
      </c>
      <c r="D114" s="134">
        <f>SUM(D112:D113)</f>
        <v>98124</v>
      </c>
      <c r="E114" s="134">
        <f>SUM(E112:E113)</f>
        <v>120222</v>
      </c>
      <c r="F114" s="138">
        <f t="shared" si="4"/>
        <v>0.22520484285190157</v>
      </c>
      <c r="G114" s="55">
        <f>SUM(G112:G113)</f>
        <v>46749</v>
      </c>
      <c r="H114" s="134">
        <f>SUM(H112:H113)</f>
        <v>62881</v>
      </c>
      <c r="I114" s="138">
        <f t="shared" si="5"/>
        <v>0.3450769000406426</v>
      </c>
    </row>
    <row r="115" spans="2:9" ht="25.5" customHeight="1" thickBot="1">
      <c r="B115" s="97" t="s">
        <v>35</v>
      </c>
      <c r="C115" s="98" t="s">
        <v>44</v>
      </c>
      <c r="D115" s="135">
        <f>_xlfn.SUMIFS(D7:D97,$A$7:$A$97,"その他国内")</f>
        <v>10685</v>
      </c>
      <c r="E115" s="135">
        <f>_xlfn.SUMIFS(E7:E97,$A$7:$A$97,"その他国内")</f>
        <v>11624</v>
      </c>
      <c r="F115" s="139">
        <f t="shared" si="4"/>
        <v>0.08788020589611611</v>
      </c>
      <c r="G115" s="108">
        <f>_xlfn.SUMIFS(G7:G97,$A$7:$A$97,"その他国内")</f>
        <v>3890</v>
      </c>
      <c r="H115" s="135">
        <f>_xlfn.SUMIFS(H7:H97,$A$7:$A$97,"その他国内")</f>
        <v>3923</v>
      </c>
      <c r="I115" s="139">
        <f t="shared" si="5"/>
        <v>0.008483290488431772</v>
      </c>
    </row>
    <row r="116" spans="2:9" ht="25.5" customHeight="1">
      <c r="B116" s="93" t="s">
        <v>73</v>
      </c>
      <c r="C116" s="129" t="s">
        <v>71</v>
      </c>
      <c r="D116" s="132">
        <f>SUM(D106,D109,D112,D115)</f>
        <v>3383720</v>
      </c>
      <c r="E116" s="132">
        <f>SUM(E106,E109,E112,E115)</f>
        <v>3677488</v>
      </c>
      <c r="F116" s="136">
        <f t="shared" si="4"/>
        <v>0.08681805823176858</v>
      </c>
      <c r="G116" s="132">
        <f>SUM(G106,G109,G112,G115)</f>
        <v>22521921</v>
      </c>
      <c r="H116" s="132">
        <f>SUM(H106,H109,H112,H115)</f>
        <v>22125282</v>
      </c>
      <c r="I116" s="136">
        <f t="shared" si="5"/>
        <v>-0.017611241954005652</v>
      </c>
    </row>
    <row r="117" spans="2:9" ht="25.5" customHeight="1">
      <c r="B117" s="94" t="s">
        <v>74</v>
      </c>
      <c r="C117" s="130" t="s">
        <v>72</v>
      </c>
      <c r="D117" s="133">
        <f>SUM(D107,D110,D113)</f>
        <v>363855</v>
      </c>
      <c r="E117" s="133">
        <f>SUM(E107,E110,E113)</f>
        <v>434961</v>
      </c>
      <c r="F117" s="137">
        <f>IF(D117=0,"　　　　　 －",(E117/D117)-1)</f>
        <v>0.19542400131920679</v>
      </c>
      <c r="G117" s="133">
        <f>SUM(G107,G110,G113)</f>
        <v>870651</v>
      </c>
      <c r="H117" s="133">
        <f>SUM(H107,H110,H113)</f>
        <v>1092211</v>
      </c>
      <c r="I117" s="137">
        <f t="shared" si="5"/>
        <v>0.25447624823264436</v>
      </c>
    </row>
    <row r="118" spans="2:9" s="56" customFormat="1" ht="25.5" customHeight="1" thickBot="1">
      <c r="B118" s="95"/>
      <c r="C118" s="96" t="s">
        <v>1</v>
      </c>
      <c r="D118" s="134">
        <f>SUM(D116:D117)</f>
        <v>3747575</v>
      </c>
      <c r="E118" s="134">
        <f>SUM(E116:E117)</f>
        <v>4112449</v>
      </c>
      <c r="F118" s="138">
        <f>IF(D118=0,"　　　　　 －",(E118/D118)-1)</f>
        <v>0.09736269454247082</v>
      </c>
      <c r="G118" s="55">
        <f>SUM(G116:G117)</f>
        <v>23392572</v>
      </c>
      <c r="H118" s="134">
        <f>SUM(H116:H117)</f>
        <v>23217493</v>
      </c>
      <c r="I118" s="138">
        <f t="shared" si="5"/>
        <v>-0.007484384359274343</v>
      </c>
    </row>
    <row r="119" s="56" customFormat="1" ht="13.5"/>
    <row r="120" s="56" customFormat="1" ht="13.5"/>
    <row r="121" s="56" customFormat="1" ht="13.5"/>
    <row r="122" s="56" customFormat="1" ht="13.5"/>
    <row r="123" s="56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7" sqref="D87"/>
    </sheetView>
  </sheetViews>
  <sheetFormatPr defaultColWidth="9.00390625" defaultRowHeight="13.5"/>
  <cols>
    <col min="1" max="1" width="12.375" style="57" customWidth="1"/>
    <col min="2" max="2" width="21.375" style="99" customWidth="1"/>
    <col min="3" max="3" width="11.00390625" style="99" customWidth="1"/>
    <col min="4" max="5" width="18.625" style="57" customWidth="1"/>
    <col min="6" max="6" width="17.75390625" style="100" customWidth="1"/>
    <col min="7" max="8" width="18.625" style="57" customWidth="1"/>
    <col min="9" max="9" width="17.75390625" style="100" customWidth="1"/>
    <col min="10" max="11" width="18.625" style="57" customWidth="1"/>
    <col min="12" max="12" width="17.75390625" style="57" customWidth="1"/>
    <col min="13" max="16384" width="9.00390625" style="57" customWidth="1"/>
  </cols>
  <sheetData>
    <row r="1" spans="2:12" ht="29.25" customHeight="1" thickBot="1">
      <c r="B1" s="433" t="s">
        <v>121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2:12" ht="28.5" customHeight="1" thickBot="1" thickTop="1">
      <c r="B2" s="60" t="s">
        <v>54</v>
      </c>
      <c r="C2" s="61"/>
      <c r="D2" s="430" t="s">
        <v>99</v>
      </c>
      <c r="E2" s="431"/>
      <c r="F2" s="432"/>
      <c r="G2" s="430" t="s">
        <v>100</v>
      </c>
      <c r="H2" s="431"/>
      <c r="I2" s="432"/>
      <c r="J2" s="430" t="s">
        <v>101</v>
      </c>
      <c r="K2" s="431"/>
      <c r="L2" s="432"/>
    </row>
    <row r="3" spans="2:12" ht="35.25" thickBot="1">
      <c r="B3" s="62"/>
      <c r="C3" s="63"/>
      <c r="D3" s="168" t="s">
        <v>122</v>
      </c>
      <c r="E3" s="235" t="s">
        <v>123</v>
      </c>
      <c r="F3" s="319" t="s">
        <v>102</v>
      </c>
      <c r="G3" s="168" t="s">
        <v>124</v>
      </c>
      <c r="H3" s="235" t="s">
        <v>125</v>
      </c>
      <c r="I3" s="319" t="s">
        <v>102</v>
      </c>
      <c r="J3" s="303" t="s">
        <v>126</v>
      </c>
      <c r="K3" s="304" t="s">
        <v>127</v>
      </c>
      <c r="L3" s="319" t="s">
        <v>102</v>
      </c>
    </row>
    <row r="4" spans="2:12" ht="18.75" customHeight="1">
      <c r="B4" s="109"/>
      <c r="C4" s="66" t="s">
        <v>44</v>
      </c>
      <c r="D4" s="140">
        <f>_xlfn.SUMIFS(D7:D35,$C7:$C35,"国内")</f>
        <v>8619</v>
      </c>
      <c r="E4" s="140">
        <f>_xlfn.SUMIFS(E7:E35,$C7:$C35,"国内")</f>
        <v>8823</v>
      </c>
      <c r="F4" s="117">
        <f>IF(D4=0,"　　　　　 －",(E4/D4)-1)</f>
        <v>0.023668639053254337</v>
      </c>
      <c r="G4" s="140">
        <f>_xlfn.SUMIFS(G7:G35,$C7:$C35,"国内")</f>
        <v>692</v>
      </c>
      <c r="H4" s="140">
        <f>_xlfn.SUMIFS(H7:H35,$C7:$C35,"国内")</f>
        <v>517</v>
      </c>
      <c r="I4" s="117">
        <f aca="true" t="shared" si="0" ref="I4:I67">IF(G4=0,"　　　　　 －",(H4/G4)-1)</f>
        <v>-0.25289017341040465</v>
      </c>
      <c r="J4" s="140">
        <f>_xlfn.SUMIFS(J7:J35,$C7:$C35,"国内")</f>
        <v>9311</v>
      </c>
      <c r="K4" s="140">
        <f>_xlfn.SUMIFS(K7:K35,$C7:$C35,"国内")</f>
        <v>9340</v>
      </c>
      <c r="L4" s="117">
        <f aca="true" t="shared" si="1" ref="L4:L31">IF(J4=0,"　　　　　 －",(K4/J4)-1)</f>
        <v>0.0031145956395661756</v>
      </c>
    </row>
    <row r="5" spans="2:12" ht="17.25" customHeight="1">
      <c r="B5" s="110" t="s">
        <v>38</v>
      </c>
      <c r="C5" s="59" t="s">
        <v>45</v>
      </c>
      <c r="D5" s="142">
        <f>_xlfn.SUMIFS(D7:D35,$C7:$C35,"国際")</f>
        <v>716</v>
      </c>
      <c r="E5" s="142">
        <f>_xlfn.SUMIFS(E7:E35,$C7:$C35,"国際")</f>
        <v>890</v>
      </c>
      <c r="F5" s="118">
        <f aca="true" t="shared" si="2" ref="F5:F68">IF(D5=0,"　　　　　 －",(E5/D5)-1)</f>
        <v>0.24301675977653625</v>
      </c>
      <c r="G5" s="141">
        <f>_xlfn.SUMIFS(G7:G35,$C7:$C35,"国際")</f>
        <v>80</v>
      </c>
      <c r="H5" s="141">
        <f>_xlfn.SUMIFS(H7:H35,$C7:$C35,"国際")</f>
        <v>103</v>
      </c>
      <c r="I5" s="118">
        <f t="shared" si="0"/>
        <v>0.2875000000000001</v>
      </c>
      <c r="J5" s="141">
        <f>_xlfn.SUMIFS(J7:J35,$C7:$C35,"国際")</f>
        <v>796</v>
      </c>
      <c r="K5" s="141">
        <f>_xlfn.SUMIFS(K7:K35,$C7:$C35,"国際")</f>
        <v>993</v>
      </c>
      <c r="L5" s="118">
        <f t="shared" si="1"/>
        <v>0.2474874371859297</v>
      </c>
    </row>
    <row r="6" spans="2:12" ht="18.75" customHeight="1" thickBot="1">
      <c r="B6" s="111"/>
      <c r="C6" s="69" t="s">
        <v>1</v>
      </c>
      <c r="D6" s="143">
        <f>SUM(D4:D5)</f>
        <v>9335</v>
      </c>
      <c r="E6" s="143">
        <f>SUM(E4:E5)</f>
        <v>9713</v>
      </c>
      <c r="F6" s="119">
        <f t="shared" si="2"/>
        <v>0.0404927691483663</v>
      </c>
      <c r="G6" s="50">
        <f>SUM(G4:G5)</f>
        <v>772</v>
      </c>
      <c r="H6" s="50">
        <f>SUM(H4:H5)</f>
        <v>620</v>
      </c>
      <c r="I6" s="119">
        <f t="shared" si="0"/>
        <v>-0.1968911917098446</v>
      </c>
      <c r="J6" s="50">
        <f>SUM(J4:J5)</f>
        <v>10107</v>
      </c>
      <c r="K6" s="50">
        <f>SUM(K4:K5)</f>
        <v>10333</v>
      </c>
      <c r="L6" s="119">
        <f t="shared" si="1"/>
        <v>0.02236074008113187</v>
      </c>
    </row>
    <row r="7" spans="1:12" ht="18.75" customHeight="1">
      <c r="A7" s="114" t="s">
        <v>62</v>
      </c>
      <c r="B7" s="36"/>
      <c r="C7" s="58" t="s">
        <v>44</v>
      </c>
      <c r="D7" s="144">
        <v>5751</v>
      </c>
      <c r="E7" s="225">
        <v>5916</v>
      </c>
      <c r="F7" s="120">
        <f t="shared" si="2"/>
        <v>0.02869066249347929</v>
      </c>
      <c r="G7" s="157">
        <v>44</v>
      </c>
      <c r="H7" s="229">
        <v>29</v>
      </c>
      <c r="I7" s="120">
        <f t="shared" si="0"/>
        <v>-0.34090909090909094</v>
      </c>
      <c r="J7" s="305">
        <f>D7+G7</f>
        <v>5795</v>
      </c>
      <c r="K7" s="306">
        <f>E7+H7</f>
        <v>5945</v>
      </c>
      <c r="L7" s="120">
        <f t="shared" si="1"/>
        <v>0.025884383088869756</v>
      </c>
    </row>
    <row r="8" spans="1:12" ht="17.25" customHeight="1">
      <c r="A8" s="114" t="s">
        <v>63</v>
      </c>
      <c r="B8" s="36" t="s">
        <v>4</v>
      </c>
      <c r="C8" s="70" t="s">
        <v>45</v>
      </c>
      <c r="D8" s="145">
        <v>598</v>
      </c>
      <c r="E8" s="226">
        <v>814</v>
      </c>
      <c r="F8" s="118">
        <f t="shared" si="2"/>
        <v>0.3612040133779264</v>
      </c>
      <c r="G8" s="158">
        <v>72</v>
      </c>
      <c r="H8" s="230">
        <v>55</v>
      </c>
      <c r="I8" s="118">
        <f t="shared" si="0"/>
        <v>-0.23611111111111116</v>
      </c>
      <c r="J8" s="307">
        <f>D8+G8</f>
        <v>670</v>
      </c>
      <c r="K8" s="308">
        <f>E8+H8</f>
        <v>869</v>
      </c>
      <c r="L8" s="118">
        <f t="shared" si="1"/>
        <v>0.29701492537313423</v>
      </c>
    </row>
    <row r="9" spans="2:12" ht="18" customHeight="1">
      <c r="B9" s="36"/>
      <c r="C9" s="71" t="s">
        <v>1</v>
      </c>
      <c r="D9" s="146">
        <f>SUM(D7:D8)</f>
        <v>6349</v>
      </c>
      <c r="E9" s="146">
        <f>SUM(E7:E8)</f>
        <v>6730</v>
      </c>
      <c r="F9" s="124">
        <f t="shared" si="2"/>
        <v>0.06000945030713489</v>
      </c>
      <c r="G9" s="48">
        <f>SUM(G7:G8)</f>
        <v>116</v>
      </c>
      <c r="H9" s="48">
        <f>SUM(H7:H8)</f>
        <v>84</v>
      </c>
      <c r="I9" s="124">
        <f t="shared" si="0"/>
        <v>-0.27586206896551724</v>
      </c>
      <c r="J9" s="48">
        <f>SUM(J7:J8)</f>
        <v>6465</v>
      </c>
      <c r="K9" s="48">
        <f>SUM(K7:K8)</f>
        <v>6814</v>
      </c>
      <c r="L9" s="124">
        <f t="shared" si="1"/>
        <v>0.05398298530549117</v>
      </c>
    </row>
    <row r="10" spans="1:12" ht="17.25" customHeight="1">
      <c r="A10" s="114" t="s">
        <v>62</v>
      </c>
      <c r="B10" s="39"/>
      <c r="C10" s="72" t="s">
        <v>44</v>
      </c>
      <c r="D10" s="147">
        <v>336</v>
      </c>
      <c r="E10" s="227">
        <v>308</v>
      </c>
      <c r="F10" s="122">
        <f t="shared" si="2"/>
        <v>-0.08333333333333337</v>
      </c>
      <c r="G10" s="159">
        <v>60</v>
      </c>
      <c r="H10" s="231">
        <v>34</v>
      </c>
      <c r="I10" s="122">
        <f t="shared" si="0"/>
        <v>-0.43333333333333335</v>
      </c>
      <c r="J10" s="309">
        <f>D10+G10</f>
        <v>396</v>
      </c>
      <c r="K10" s="310">
        <f>E10+H10</f>
        <v>342</v>
      </c>
      <c r="L10" s="122">
        <f t="shared" si="1"/>
        <v>-0.13636363636363635</v>
      </c>
    </row>
    <row r="11" spans="1:12" ht="17.25" customHeight="1">
      <c r="A11" s="114" t="s">
        <v>63</v>
      </c>
      <c r="B11" s="36" t="s">
        <v>5</v>
      </c>
      <c r="C11" s="59" t="s">
        <v>45</v>
      </c>
      <c r="D11" s="145">
        <v>63</v>
      </c>
      <c r="E11" s="226">
        <v>22</v>
      </c>
      <c r="F11" s="123">
        <f t="shared" si="2"/>
        <v>-0.6507936507936508</v>
      </c>
      <c r="G11" s="160">
        <v>1</v>
      </c>
      <c r="H11" s="232">
        <v>28</v>
      </c>
      <c r="I11" s="123">
        <f t="shared" si="0"/>
        <v>27</v>
      </c>
      <c r="J11" s="47">
        <f>D11+G11</f>
        <v>64</v>
      </c>
      <c r="K11" s="311">
        <f>E11+H11</f>
        <v>50</v>
      </c>
      <c r="L11" s="123">
        <f t="shared" si="1"/>
        <v>-0.21875</v>
      </c>
    </row>
    <row r="12" spans="1:12" ht="18" customHeight="1">
      <c r="A12" s="114"/>
      <c r="B12" s="40"/>
      <c r="C12" s="73" t="s">
        <v>1</v>
      </c>
      <c r="D12" s="148">
        <f>SUM(D10:D11)</f>
        <v>399</v>
      </c>
      <c r="E12" s="148">
        <f>SUM(E10:E11)</f>
        <v>330</v>
      </c>
      <c r="F12" s="124">
        <f t="shared" si="2"/>
        <v>-0.17293233082706772</v>
      </c>
      <c r="G12" s="106">
        <f>SUM(G10:G11)</f>
        <v>61</v>
      </c>
      <c r="H12" s="106">
        <f>SUM(H10:H11)</f>
        <v>62</v>
      </c>
      <c r="I12" s="124">
        <f t="shared" si="0"/>
        <v>0.016393442622950838</v>
      </c>
      <c r="J12" s="106">
        <f>SUM(J10:J11)</f>
        <v>460</v>
      </c>
      <c r="K12" s="106">
        <f>SUM(K10:K11)</f>
        <v>392</v>
      </c>
      <c r="L12" s="124">
        <f t="shared" si="1"/>
        <v>-0.14782608695652177</v>
      </c>
    </row>
    <row r="13" spans="1:12" ht="17.25" customHeight="1">
      <c r="A13" s="114" t="s">
        <v>62</v>
      </c>
      <c r="B13" s="42"/>
      <c r="C13" s="58" t="s">
        <v>44</v>
      </c>
      <c r="D13" s="144">
        <v>120</v>
      </c>
      <c r="E13" s="225">
        <v>124</v>
      </c>
      <c r="F13" s="120">
        <f t="shared" si="2"/>
        <v>0.03333333333333344</v>
      </c>
      <c r="G13" s="157">
        <v>72</v>
      </c>
      <c r="H13" s="229">
        <v>44</v>
      </c>
      <c r="I13" s="120">
        <f t="shared" si="0"/>
        <v>-0.38888888888888884</v>
      </c>
      <c r="J13" s="305">
        <f>D13+G13</f>
        <v>192</v>
      </c>
      <c r="K13" s="306">
        <f>E13+H13</f>
        <v>168</v>
      </c>
      <c r="L13" s="120">
        <f t="shared" si="1"/>
        <v>-0.125</v>
      </c>
    </row>
    <row r="14" spans="1:12" ht="17.25" customHeight="1">
      <c r="A14" s="114" t="s">
        <v>63</v>
      </c>
      <c r="B14" s="43" t="s">
        <v>6</v>
      </c>
      <c r="C14" s="70" t="s">
        <v>45</v>
      </c>
      <c r="D14" s="145">
        <v>0</v>
      </c>
      <c r="E14" s="226">
        <v>0</v>
      </c>
      <c r="F14" s="120" t="str">
        <f t="shared" si="2"/>
        <v>　　　　　 －</v>
      </c>
      <c r="G14" s="158">
        <v>0</v>
      </c>
      <c r="H14" s="230">
        <v>0</v>
      </c>
      <c r="I14" s="123" t="str">
        <f t="shared" si="0"/>
        <v>　　　　　 －</v>
      </c>
      <c r="J14" s="307">
        <f>D14+G14</f>
        <v>0</v>
      </c>
      <c r="K14" s="308">
        <f>E14+H14</f>
        <v>0</v>
      </c>
      <c r="L14" s="123" t="str">
        <f t="shared" si="1"/>
        <v>　　　　　 －</v>
      </c>
    </row>
    <row r="15" spans="1:12" ht="18" customHeight="1">
      <c r="A15" s="114"/>
      <c r="B15" s="43"/>
      <c r="C15" s="71" t="s">
        <v>46</v>
      </c>
      <c r="D15" s="146">
        <f>SUM(D13:D14)</f>
        <v>120</v>
      </c>
      <c r="E15" s="146">
        <f>SUM(E13:E14)</f>
        <v>124</v>
      </c>
      <c r="F15" s="124">
        <f t="shared" si="2"/>
        <v>0.03333333333333344</v>
      </c>
      <c r="G15" s="48">
        <f>SUM(G13:G14)</f>
        <v>72</v>
      </c>
      <c r="H15" s="48">
        <f>SUM(H13:H14)</f>
        <v>44</v>
      </c>
      <c r="I15" s="124">
        <f t="shared" si="0"/>
        <v>-0.38888888888888884</v>
      </c>
      <c r="J15" s="48">
        <f>SUM(J13:J14)</f>
        <v>192</v>
      </c>
      <c r="K15" s="48">
        <f>SUM(K13:K14)</f>
        <v>168</v>
      </c>
      <c r="L15" s="124">
        <f t="shared" si="1"/>
        <v>-0.125</v>
      </c>
    </row>
    <row r="16" spans="1:12" ht="17.25" customHeight="1">
      <c r="A16" s="114" t="s">
        <v>62</v>
      </c>
      <c r="B16" s="39"/>
      <c r="C16" s="72" t="s">
        <v>44</v>
      </c>
      <c r="D16" s="147">
        <v>418</v>
      </c>
      <c r="E16" s="227">
        <v>429</v>
      </c>
      <c r="F16" s="122">
        <f t="shared" si="2"/>
        <v>0.026315789473684292</v>
      </c>
      <c r="G16" s="159">
        <v>17</v>
      </c>
      <c r="H16" s="231">
        <v>10</v>
      </c>
      <c r="I16" s="122">
        <f t="shared" si="0"/>
        <v>-0.4117647058823529</v>
      </c>
      <c r="J16" s="309">
        <f>D16+G16</f>
        <v>435</v>
      </c>
      <c r="K16" s="310">
        <f>E16+H16</f>
        <v>439</v>
      </c>
      <c r="L16" s="122">
        <f t="shared" si="1"/>
        <v>0.009195402298850519</v>
      </c>
    </row>
    <row r="17" spans="1:12" ht="17.25" customHeight="1">
      <c r="A17" s="114" t="s">
        <v>63</v>
      </c>
      <c r="B17" s="36" t="s">
        <v>8</v>
      </c>
      <c r="C17" s="59" t="s">
        <v>45</v>
      </c>
      <c r="D17" s="145">
        <v>0</v>
      </c>
      <c r="E17" s="226">
        <v>0</v>
      </c>
      <c r="F17" s="123" t="str">
        <f t="shared" si="2"/>
        <v>　　　　　 －</v>
      </c>
      <c r="G17" s="160">
        <v>0</v>
      </c>
      <c r="H17" s="232">
        <v>3</v>
      </c>
      <c r="I17" s="123" t="str">
        <f t="shared" si="0"/>
        <v>　　　　　 －</v>
      </c>
      <c r="J17" s="47">
        <f>D17+G17</f>
        <v>0</v>
      </c>
      <c r="K17" s="311">
        <f>E17+H17</f>
        <v>3</v>
      </c>
      <c r="L17" s="123" t="str">
        <f t="shared" si="1"/>
        <v>　　　　　 －</v>
      </c>
    </row>
    <row r="18" spans="1:12" ht="18" customHeight="1">
      <c r="A18" s="114"/>
      <c r="B18" s="40"/>
      <c r="C18" s="73" t="s">
        <v>1</v>
      </c>
      <c r="D18" s="148">
        <f>SUM(D16:D17)</f>
        <v>418</v>
      </c>
      <c r="E18" s="148">
        <f>SUM(E16:E17)</f>
        <v>429</v>
      </c>
      <c r="F18" s="124">
        <f t="shared" si="2"/>
        <v>0.026315789473684292</v>
      </c>
      <c r="G18" s="51">
        <f>SUM(G16:G17)</f>
        <v>17</v>
      </c>
      <c r="H18" s="51">
        <f>SUM(H16:H17)</f>
        <v>13</v>
      </c>
      <c r="I18" s="124">
        <f t="shared" si="0"/>
        <v>-0.23529411764705888</v>
      </c>
      <c r="J18" s="51">
        <f>SUM(J16:J17)</f>
        <v>435</v>
      </c>
      <c r="K18" s="51">
        <f>SUM(K16:K17)</f>
        <v>442</v>
      </c>
      <c r="L18" s="124">
        <f t="shared" si="1"/>
        <v>0.016091954022988464</v>
      </c>
    </row>
    <row r="19" spans="1:12" ht="17.25" customHeight="1">
      <c r="A19" s="114" t="s">
        <v>62</v>
      </c>
      <c r="B19" s="36"/>
      <c r="C19" s="58" t="s">
        <v>44</v>
      </c>
      <c r="D19" s="144">
        <v>228</v>
      </c>
      <c r="E19" s="225">
        <v>234</v>
      </c>
      <c r="F19" s="125">
        <f t="shared" si="2"/>
        <v>0.026315789473684292</v>
      </c>
      <c r="G19" s="157">
        <v>37</v>
      </c>
      <c r="H19" s="229">
        <v>30</v>
      </c>
      <c r="I19" s="125">
        <f t="shared" si="0"/>
        <v>-0.18918918918918914</v>
      </c>
      <c r="J19" s="305">
        <f>D19+G19</f>
        <v>265</v>
      </c>
      <c r="K19" s="306">
        <f>E19+H19</f>
        <v>264</v>
      </c>
      <c r="L19" s="125">
        <f t="shared" si="1"/>
        <v>-0.0037735849056603765</v>
      </c>
    </row>
    <row r="20" spans="1:12" ht="17.25" customHeight="1">
      <c r="A20" s="114" t="s">
        <v>63</v>
      </c>
      <c r="B20" s="36" t="s">
        <v>9</v>
      </c>
      <c r="C20" s="59" t="s">
        <v>45</v>
      </c>
      <c r="D20" s="145">
        <v>0</v>
      </c>
      <c r="E20" s="226">
        <v>0</v>
      </c>
      <c r="F20" s="123" t="str">
        <f t="shared" si="2"/>
        <v>　　　　　 －</v>
      </c>
      <c r="G20" s="160">
        <v>0</v>
      </c>
      <c r="H20" s="232">
        <v>0</v>
      </c>
      <c r="I20" s="123" t="str">
        <f t="shared" si="0"/>
        <v>　　　　　 －</v>
      </c>
      <c r="J20" s="47">
        <f>D20+G20</f>
        <v>0</v>
      </c>
      <c r="K20" s="311">
        <f>E20+H20</f>
        <v>0</v>
      </c>
      <c r="L20" s="123" t="str">
        <f t="shared" si="1"/>
        <v>　　　　　 －</v>
      </c>
    </row>
    <row r="21" spans="1:12" ht="18" customHeight="1">
      <c r="A21" s="114"/>
      <c r="B21" s="36"/>
      <c r="C21" s="71" t="s">
        <v>1</v>
      </c>
      <c r="D21" s="146">
        <f>SUM(D19:D20)</f>
        <v>228</v>
      </c>
      <c r="E21" s="146">
        <f>SUM(E19:E20)</f>
        <v>234</v>
      </c>
      <c r="F21" s="121">
        <f t="shared" si="2"/>
        <v>0.026315789473684292</v>
      </c>
      <c r="G21" s="48">
        <f>SUM(G19:G20)</f>
        <v>37</v>
      </c>
      <c r="H21" s="48">
        <f>SUM(H19:H20)</f>
        <v>30</v>
      </c>
      <c r="I21" s="121">
        <f t="shared" si="0"/>
        <v>-0.18918918918918914</v>
      </c>
      <c r="J21" s="48">
        <f>SUM(J19:J20)</f>
        <v>265</v>
      </c>
      <c r="K21" s="48">
        <f>SUM(K19:K20)</f>
        <v>264</v>
      </c>
      <c r="L21" s="121">
        <f t="shared" si="1"/>
        <v>-0.0037735849056603765</v>
      </c>
    </row>
    <row r="22" spans="1:12" ht="17.25" customHeight="1">
      <c r="A22" s="114" t="s">
        <v>62</v>
      </c>
      <c r="B22" s="39"/>
      <c r="C22" s="72" t="s">
        <v>44</v>
      </c>
      <c r="D22" s="147">
        <v>703</v>
      </c>
      <c r="E22" s="227">
        <v>736</v>
      </c>
      <c r="F22" s="122">
        <f t="shared" si="2"/>
        <v>0.04694167852062581</v>
      </c>
      <c r="G22" s="159">
        <v>43</v>
      </c>
      <c r="H22" s="231">
        <v>18</v>
      </c>
      <c r="I22" s="122">
        <f t="shared" si="0"/>
        <v>-0.5813953488372092</v>
      </c>
      <c r="J22" s="309">
        <f>D22+G22</f>
        <v>746</v>
      </c>
      <c r="K22" s="310">
        <f>E22+H22</f>
        <v>754</v>
      </c>
      <c r="L22" s="122">
        <f t="shared" si="1"/>
        <v>0.01072386058981234</v>
      </c>
    </row>
    <row r="23" spans="1:12" ht="17.25" customHeight="1">
      <c r="A23" s="114" t="s">
        <v>63</v>
      </c>
      <c r="B23" s="36" t="s">
        <v>10</v>
      </c>
      <c r="C23" s="59" t="s">
        <v>45</v>
      </c>
      <c r="D23" s="145">
        <v>55</v>
      </c>
      <c r="E23" s="226">
        <v>54</v>
      </c>
      <c r="F23" s="118">
        <f t="shared" si="2"/>
        <v>-0.018181818181818188</v>
      </c>
      <c r="G23" s="160">
        <v>7</v>
      </c>
      <c r="H23" s="232">
        <v>17</v>
      </c>
      <c r="I23" s="118">
        <f t="shared" si="0"/>
        <v>1.4285714285714284</v>
      </c>
      <c r="J23" s="47">
        <f>D23+G23</f>
        <v>62</v>
      </c>
      <c r="K23" s="311">
        <f>E23+H23</f>
        <v>71</v>
      </c>
      <c r="L23" s="118">
        <f t="shared" si="1"/>
        <v>0.14516129032258074</v>
      </c>
    </row>
    <row r="24" spans="1:12" ht="18" customHeight="1">
      <c r="A24" s="114"/>
      <c r="B24" s="40"/>
      <c r="C24" s="73" t="s">
        <v>1</v>
      </c>
      <c r="D24" s="148">
        <f>SUM(D22:D23)</f>
        <v>758</v>
      </c>
      <c r="E24" s="148">
        <f>SUM(E22:E23)</f>
        <v>790</v>
      </c>
      <c r="F24" s="124">
        <f t="shared" si="2"/>
        <v>0.04221635883905006</v>
      </c>
      <c r="G24" s="51">
        <f>SUM(G22:G23)</f>
        <v>50</v>
      </c>
      <c r="H24" s="51">
        <f>SUM(H22:H23)</f>
        <v>35</v>
      </c>
      <c r="I24" s="124">
        <f t="shared" si="0"/>
        <v>-0.30000000000000004</v>
      </c>
      <c r="J24" s="51">
        <f>SUM(J22:J23)</f>
        <v>808</v>
      </c>
      <c r="K24" s="51">
        <f>SUM(K22:K23)</f>
        <v>825</v>
      </c>
      <c r="L24" s="124">
        <f t="shared" si="1"/>
        <v>0.021039603960395947</v>
      </c>
    </row>
    <row r="25" spans="1:12" ht="18" customHeight="1">
      <c r="A25" s="114" t="s">
        <v>64</v>
      </c>
      <c r="B25" s="36" t="s">
        <v>16</v>
      </c>
      <c r="C25" s="74" t="s">
        <v>44</v>
      </c>
      <c r="D25" s="144">
        <v>74</v>
      </c>
      <c r="E25" s="225">
        <v>72</v>
      </c>
      <c r="F25" s="125">
        <f t="shared" si="2"/>
        <v>-0.027027027027026973</v>
      </c>
      <c r="G25" s="161">
        <v>2</v>
      </c>
      <c r="H25" s="233">
        <v>4</v>
      </c>
      <c r="I25" s="121">
        <f t="shared" si="0"/>
        <v>1</v>
      </c>
      <c r="J25" s="106">
        <f aca="true" t="shared" si="3" ref="J25:K29">D25+G25</f>
        <v>76</v>
      </c>
      <c r="K25" s="312">
        <f t="shared" si="3"/>
        <v>76</v>
      </c>
      <c r="L25" s="125">
        <f t="shared" si="1"/>
        <v>0</v>
      </c>
    </row>
    <row r="26" spans="1:12" ht="18" customHeight="1">
      <c r="A26" s="114" t="s">
        <v>64</v>
      </c>
      <c r="B26" s="41" t="s">
        <v>75</v>
      </c>
      <c r="C26" s="73" t="s">
        <v>44</v>
      </c>
      <c r="D26" s="395" t="s">
        <v>111</v>
      </c>
      <c r="E26" s="401" t="s">
        <v>128</v>
      </c>
      <c r="F26" s="396" t="s">
        <v>129</v>
      </c>
      <c r="G26" s="389" t="s">
        <v>129</v>
      </c>
      <c r="H26" s="402" t="s">
        <v>129</v>
      </c>
      <c r="I26" s="396" t="s">
        <v>129</v>
      </c>
      <c r="J26" s="400" t="s">
        <v>129</v>
      </c>
      <c r="K26" s="400" t="s">
        <v>129</v>
      </c>
      <c r="L26" s="400" t="s">
        <v>129</v>
      </c>
    </row>
    <row r="27" spans="1:12" ht="18" customHeight="1">
      <c r="A27" s="114" t="s">
        <v>64</v>
      </c>
      <c r="B27" s="41" t="s">
        <v>18</v>
      </c>
      <c r="C27" s="73" t="s">
        <v>44</v>
      </c>
      <c r="D27" s="149">
        <v>31</v>
      </c>
      <c r="E27" s="228">
        <v>29</v>
      </c>
      <c r="F27" s="124">
        <f t="shared" si="2"/>
        <v>-0.06451612903225812</v>
      </c>
      <c r="G27" s="163">
        <v>2</v>
      </c>
      <c r="H27" s="234">
        <v>1</v>
      </c>
      <c r="I27" s="124">
        <f t="shared" si="0"/>
        <v>-0.5</v>
      </c>
      <c r="J27" s="106">
        <f t="shared" si="3"/>
        <v>33</v>
      </c>
      <c r="K27" s="313">
        <f t="shared" si="3"/>
        <v>30</v>
      </c>
      <c r="L27" s="124">
        <f t="shared" si="1"/>
        <v>-0.09090909090909094</v>
      </c>
    </row>
    <row r="28" spans="1:12" ht="17.25" customHeight="1">
      <c r="A28" s="114" t="s">
        <v>64</v>
      </c>
      <c r="B28" s="36"/>
      <c r="C28" s="58" t="s">
        <v>44</v>
      </c>
      <c r="D28" s="144">
        <v>122</v>
      </c>
      <c r="E28" s="225">
        <v>124</v>
      </c>
      <c r="F28" s="125">
        <f t="shared" si="2"/>
        <v>0.016393442622950838</v>
      </c>
      <c r="G28" s="157">
        <v>26</v>
      </c>
      <c r="H28" s="229">
        <v>36</v>
      </c>
      <c r="I28" s="120">
        <f t="shared" si="0"/>
        <v>0.3846153846153846</v>
      </c>
      <c r="J28" s="314">
        <f t="shared" si="3"/>
        <v>148</v>
      </c>
      <c r="K28" s="306">
        <f t="shared" si="3"/>
        <v>160</v>
      </c>
      <c r="L28" s="125">
        <f t="shared" si="1"/>
        <v>0.08108108108108114</v>
      </c>
    </row>
    <row r="29" spans="1:12" ht="17.25" customHeight="1">
      <c r="A29" s="114" t="s">
        <v>65</v>
      </c>
      <c r="B29" s="43" t="s">
        <v>19</v>
      </c>
      <c r="C29" s="59" t="s">
        <v>45</v>
      </c>
      <c r="D29" s="145">
        <v>0</v>
      </c>
      <c r="E29" s="226">
        <v>0</v>
      </c>
      <c r="F29" s="123" t="str">
        <f t="shared" si="2"/>
        <v>　　　　　 －</v>
      </c>
      <c r="G29" s="160">
        <v>0</v>
      </c>
      <c r="H29" s="232">
        <v>0</v>
      </c>
      <c r="I29" s="123" t="str">
        <f t="shared" si="0"/>
        <v>　　　　　 －</v>
      </c>
      <c r="J29" s="47">
        <f t="shared" si="3"/>
        <v>0</v>
      </c>
      <c r="K29" s="311">
        <f t="shared" si="3"/>
        <v>0</v>
      </c>
      <c r="L29" s="123" t="str">
        <f t="shared" si="1"/>
        <v>　　　　　 －</v>
      </c>
    </row>
    <row r="30" spans="1:12" ht="18" customHeight="1">
      <c r="A30" s="114"/>
      <c r="B30" s="40"/>
      <c r="C30" s="73" t="s">
        <v>1</v>
      </c>
      <c r="D30" s="148">
        <f>SUM(D28:D29)</f>
        <v>122</v>
      </c>
      <c r="E30" s="148">
        <f>SUM(E28:E29)</f>
        <v>124</v>
      </c>
      <c r="F30" s="124">
        <f t="shared" si="2"/>
        <v>0.016393442622950838</v>
      </c>
      <c r="G30" s="51">
        <f>SUM(G28:G29)</f>
        <v>26</v>
      </c>
      <c r="H30" s="51">
        <f>SUM(H28:H29)</f>
        <v>36</v>
      </c>
      <c r="I30" s="124">
        <f t="shared" si="0"/>
        <v>0.3846153846153846</v>
      </c>
      <c r="J30" s="51">
        <f>SUM(J28:J29)</f>
        <v>148</v>
      </c>
      <c r="K30" s="51">
        <f>SUM(K28:K29)</f>
        <v>160</v>
      </c>
      <c r="L30" s="124">
        <f t="shared" si="1"/>
        <v>0.08108108108108114</v>
      </c>
    </row>
    <row r="31" spans="1:12" ht="19.5" customHeight="1">
      <c r="A31" s="114" t="s">
        <v>64</v>
      </c>
      <c r="B31" s="41" t="s">
        <v>76</v>
      </c>
      <c r="C31" s="73" t="s">
        <v>44</v>
      </c>
      <c r="D31" s="149">
        <v>31</v>
      </c>
      <c r="E31" s="236">
        <v>31</v>
      </c>
      <c r="F31" s="124">
        <f>IF(D31=0,"　　　　　 －",(E31/D31)-1)</f>
        <v>0</v>
      </c>
      <c r="G31" s="163">
        <v>0</v>
      </c>
      <c r="H31" s="240">
        <v>2</v>
      </c>
      <c r="I31" s="124" t="str">
        <f>IF(G31=0,"　　　　　 －",(H31/G31)-1)</f>
        <v>　　　　　 －</v>
      </c>
      <c r="J31" s="51">
        <f aca="true" t="shared" si="4" ref="J31:K33">D31+G31</f>
        <v>31</v>
      </c>
      <c r="K31" s="51">
        <f t="shared" si="4"/>
        <v>33</v>
      </c>
      <c r="L31" s="124">
        <f t="shared" si="1"/>
        <v>0.06451612903225801</v>
      </c>
    </row>
    <row r="32" spans="1:12" ht="17.25" customHeight="1">
      <c r="A32" s="114" t="s">
        <v>64</v>
      </c>
      <c r="B32" s="36"/>
      <c r="C32" s="58" t="s">
        <v>44</v>
      </c>
      <c r="D32" s="144">
        <v>452</v>
      </c>
      <c r="E32" s="237">
        <v>430</v>
      </c>
      <c r="F32" s="120">
        <f t="shared" si="2"/>
        <v>-0.04867256637168138</v>
      </c>
      <c r="G32" s="157">
        <v>32</v>
      </c>
      <c r="H32" s="241">
        <v>27</v>
      </c>
      <c r="I32" s="120">
        <f t="shared" si="0"/>
        <v>-0.15625</v>
      </c>
      <c r="J32" s="305">
        <f t="shared" si="4"/>
        <v>484</v>
      </c>
      <c r="K32" s="305">
        <f t="shared" si="4"/>
        <v>457</v>
      </c>
      <c r="L32" s="120">
        <f aca="true" t="shared" si="5" ref="L32:L92">IF(J32=0,"　　　　　 －",(K32/J32)-1)</f>
        <v>-0.05578512396694213</v>
      </c>
    </row>
    <row r="33" spans="1:12" ht="17.25" customHeight="1">
      <c r="A33" s="114" t="s">
        <v>65</v>
      </c>
      <c r="B33" s="36" t="s">
        <v>20</v>
      </c>
      <c r="C33" s="59" t="s">
        <v>45</v>
      </c>
      <c r="D33" s="145">
        <v>0</v>
      </c>
      <c r="E33" s="238">
        <v>0</v>
      </c>
      <c r="F33" s="120" t="str">
        <f t="shared" si="2"/>
        <v>　　　　　 －</v>
      </c>
      <c r="G33" s="160">
        <v>0</v>
      </c>
      <c r="H33" s="242">
        <v>0</v>
      </c>
      <c r="I33" s="120" t="str">
        <f t="shared" si="0"/>
        <v>　　　　　 －</v>
      </c>
      <c r="J33" s="47">
        <f t="shared" si="4"/>
        <v>0</v>
      </c>
      <c r="K33" s="47">
        <f t="shared" si="4"/>
        <v>0</v>
      </c>
      <c r="L33" s="120" t="str">
        <f t="shared" si="5"/>
        <v>　　　　　 －</v>
      </c>
    </row>
    <row r="34" spans="1:12" ht="18" customHeight="1">
      <c r="A34" s="114"/>
      <c r="B34" s="40"/>
      <c r="C34" s="73" t="s">
        <v>1</v>
      </c>
      <c r="D34" s="148">
        <f>SUM(D32:D33)</f>
        <v>452</v>
      </c>
      <c r="E34" s="148">
        <f>SUM(E32:E33)</f>
        <v>430</v>
      </c>
      <c r="F34" s="124">
        <f t="shared" si="2"/>
        <v>-0.04867256637168138</v>
      </c>
      <c r="G34" s="51">
        <f>SUM(G32:G33)</f>
        <v>32</v>
      </c>
      <c r="H34" s="51">
        <f>SUM(H32:H33)</f>
        <v>27</v>
      </c>
      <c r="I34" s="124">
        <f t="shared" si="0"/>
        <v>-0.15625</v>
      </c>
      <c r="J34" s="51">
        <f>SUM(J32:J33)</f>
        <v>484</v>
      </c>
      <c r="K34" s="51">
        <f>SUM(K32:K33)</f>
        <v>457</v>
      </c>
      <c r="L34" s="124">
        <f t="shared" si="5"/>
        <v>-0.05578512396694213</v>
      </c>
    </row>
    <row r="35" spans="1:12" ht="18" customHeight="1" thickBot="1">
      <c r="A35" s="114" t="s">
        <v>66</v>
      </c>
      <c r="B35" s="39" t="s">
        <v>32</v>
      </c>
      <c r="C35" s="76" t="s">
        <v>44</v>
      </c>
      <c r="D35" s="147">
        <v>353</v>
      </c>
      <c r="E35" s="239">
        <v>390</v>
      </c>
      <c r="F35" s="124">
        <f t="shared" si="2"/>
        <v>0.10481586402266285</v>
      </c>
      <c r="G35" s="163">
        <v>357</v>
      </c>
      <c r="H35" s="240">
        <v>282</v>
      </c>
      <c r="I35" s="124">
        <f t="shared" si="0"/>
        <v>-0.2100840336134454</v>
      </c>
      <c r="J35" s="51">
        <f>D35+G35</f>
        <v>710</v>
      </c>
      <c r="K35" s="51">
        <f>E35+H35</f>
        <v>672</v>
      </c>
      <c r="L35" s="124">
        <f t="shared" si="5"/>
        <v>-0.05352112676056342</v>
      </c>
    </row>
    <row r="36" spans="1:12" ht="18.75" customHeight="1">
      <c r="A36" s="114"/>
      <c r="B36" s="109"/>
      <c r="C36" s="115" t="s">
        <v>44</v>
      </c>
      <c r="D36" s="49">
        <f>_xlfn.SUMIFS(D39:D61,$C39:$C61,"国内")</f>
        <v>3770</v>
      </c>
      <c r="E36" s="49">
        <f>_xlfn.SUMIFS(E39:E61,$C39:$C61,"国内")</f>
        <v>4020</v>
      </c>
      <c r="F36" s="117">
        <f t="shared" si="2"/>
        <v>0.06631299734748008</v>
      </c>
      <c r="G36" s="49">
        <f>_xlfn.SUMIFS(G39:G61,$C39:$C61,"国内")</f>
        <v>594</v>
      </c>
      <c r="H36" s="49">
        <f>_xlfn.SUMIFS(H39:H61,$C39:$C61,"国内")</f>
        <v>492</v>
      </c>
      <c r="I36" s="117">
        <f t="shared" si="0"/>
        <v>-0.1717171717171717</v>
      </c>
      <c r="J36" s="49">
        <f>_xlfn.SUMIFS(J39:J61,$C39:$C61,"国内")</f>
        <v>4364</v>
      </c>
      <c r="K36" s="49">
        <f>_xlfn.SUMIFS(K39:K61,$C39:$C61,"国内")</f>
        <v>4512</v>
      </c>
      <c r="L36" s="117">
        <f t="shared" si="5"/>
        <v>0.033913840513290605</v>
      </c>
    </row>
    <row r="37" spans="1:12" ht="17.25" customHeight="1">
      <c r="A37" s="114"/>
      <c r="B37" s="110" t="s">
        <v>39</v>
      </c>
      <c r="C37" s="116" t="s">
        <v>45</v>
      </c>
      <c r="D37" s="47">
        <f>_xlfn.SUMIFS(D39:D61,$C39:$C61,"国際")</f>
        <v>87</v>
      </c>
      <c r="E37" s="47">
        <f>_xlfn.SUMIFS(E39:E61,$C39:$C61,"国際")</f>
        <v>98</v>
      </c>
      <c r="F37" s="118">
        <f t="shared" si="2"/>
        <v>0.12643678160919536</v>
      </c>
      <c r="G37" s="47">
        <f>_xlfn.SUMIFS(G39:G61,$C39:$C61,"国際")</f>
        <v>5</v>
      </c>
      <c r="H37" s="47">
        <f>_xlfn.SUMIFS(H39:H61,$C39:$C61,"国際")</f>
        <v>13</v>
      </c>
      <c r="I37" s="118">
        <f t="shared" si="0"/>
        <v>1.6</v>
      </c>
      <c r="J37" s="47">
        <f>_xlfn.SUMIFS(J39:J61,$C39:$C61,"国際")</f>
        <v>92</v>
      </c>
      <c r="K37" s="47">
        <f>_xlfn.SUMIFS(K39:K61,$C39:$C61,"国際")</f>
        <v>111</v>
      </c>
      <c r="L37" s="118">
        <f t="shared" si="5"/>
        <v>0.2065217391304348</v>
      </c>
    </row>
    <row r="38" spans="1:12" ht="18.75" customHeight="1" thickBot="1">
      <c r="A38" s="114"/>
      <c r="B38" s="110"/>
      <c r="C38" s="71" t="s">
        <v>1</v>
      </c>
      <c r="D38" s="146">
        <f>SUM(D36:D37)</f>
        <v>3857</v>
      </c>
      <c r="E38" s="146">
        <f>SUM(E36:E37)</f>
        <v>4118</v>
      </c>
      <c r="F38" s="121">
        <f t="shared" si="2"/>
        <v>0.06766917293233088</v>
      </c>
      <c r="G38" s="48">
        <f>SUM(G36:G37)</f>
        <v>599</v>
      </c>
      <c r="H38" s="48">
        <f>SUM(H36:H37)</f>
        <v>505</v>
      </c>
      <c r="I38" s="121">
        <f t="shared" si="0"/>
        <v>-0.1569282136894825</v>
      </c>
      <c r="J38" s="48">
        <f>SUM(J36:J37)</f>
        <v>4456</v>
      </c>
      <c r="K38" s="48">
        <f>SUM(K36:K37)</f>
        <v>4623</v>
      </c>
      <c r="L38" s="121">
        <f t="shared" si="5"/>
        <v>0.03747755834829447</v>
      </c>
    </row>
    <row r="39" spans="1:12" ht="18.75" customHeight="1">
      <c r="A39" s="114" t="s">
        <v>62</v>
      </c>
      <c r="B39" s="44"/>
      <c r="C39" s="66" t="s">
        <v>44</v>
      </c>
      <c r="D39" s="154">
        <v>1502</v>
      </c>
      <c r="E39" s="243">
        <v>1607</v>
      </c>
      <c r="F39" s="117">
        <f t="shared" si="2"/>
        <v>0.06990679094540608</v>
      </c>
      <c r="G39" s="164">
        <v>223</v>
      </c>
      <c r="H39" s="246">
        <v>171</v>
      </c>
      <c r="I39" s="117">
        <f t="shared" si="0"/>
        <v>-0.23318385650224216</v>
      </c>
      <c r="J39" s="49">
        <f>D39+G39</f>
        <v>1725</v>
      </c>
      <c r="K39" s="49">
        <f>E39+H39</f>
        <v>1778</v>
      </c>
      <c r="L39" s="117">
        <f t="shared" si="5"/>
        <v>0.030724637681159406</v>
      </c>
    </row>
    <row r="40" spans="1:12" ht="17.25" customHeight="1">
      <c r="A40" s="114" t="s">
        <v>63</v>
      </c>
      <c r="B40" s="36" t="s">
        <v>11</v>
      </c>
      <c r="C40" s="59" t="s">
        <v>45</v>
      </c>
      <c r="D40" s="145">
        <v>74</v>
      </c>
      <c r="E40" s="238">
        <v>76</v>
      </c>
      <c r="F40" s="118">
        <f t="shared" si="2"/>
        <v>0.027027027027026973</v>
      </c>
      <c r="G40" s="160">
        <v>3</v>
      </c>
      <c r="H40" s="242">
        <v>5</v>
      </c>
      <c r="I40" s="118">
        <f t="shared" si="0"/>
        <v>0.6666666666666667</v>
      </c>
      <c r="J40" s="47">
        <f>D40+G40</f>
        <v>77</v>
      </c>
      <c r="K40" s="47">
        <f>E40+H40</f>
        <v>81</v>
      </c>
      <c r="L40" s="118">
        <f t="shared" si="5"/>
        <v>0.051948051948051965</v>
      </c>
    </row>
    <row r="41" spans="1:12" ht="18" customHeight="1">
      <c r="A41" s="114"/>
      <c r="B41" s="36"/>
      <c r="C41" s="71" t="s">
        <v>1</v>
      </c>
      <c r="D41" s="146">
        <f>SUM(D39:D40)</f>
        <v>1576</v>
      </c>
      <c r="E41" s="146">
        <f>SUM(E39:E40)</f>
        <v>1683</v>
      </c>
      <c r="F41" s="121">
        <f t="shared" si="2"/>
        <v>0.06789340101522834</v>
      </c>
      <c r="G41" s="48">
        <f>SUM(G39:G40)</f>
        <v>226</v>
      </c>
      <c r="H41" s="48">
        <f>SUM(H39:H40)</f>
        <v>176</v>
      </c>
      <c r="I41" s="121">
        <f t="shared" si="0"/>
        <v>-0.22123893805309736</v>
      </c>
      <c r="J41" s="48">
        <f>SUM(J39:J40)</f>
        <v>1802</v>
      </c>
      <c r="K41" s="48">
        <f>SUM(K39:K40)</f>
        <v>1859</v>
      </c>
      <c r="L41" s="121">
        <f t="shared" si="5"/>
        <v>0.03163152053274132</v>
      </c>
    </row>
    <row r="42" spans="1:12" ht="17.25" customHeight="1">
      <c r="A42" s="114" t="s">
        <v>62</v>
      </c>
      <c r="B42" s="39"/>
      <c r="C42" s="72" t="s">
        <v>44</v>
      </c>
      <c r="D42" s="155">
        <v>652</v>
      </c>
      <c r="E42" s="244">
        <v>669</v>
      </c>
      <c r="F42" s="122">
        <f t="shared" si="2"/>
        <v>0.0260736196319018</v>
      </c>
      <c r="G42" s="159">
        <v>33</v>
      </c>
      <c r="H42" s="247">
        <v>28</v>
      </c>
      <c r="I42" s="122">
        <f t="shared" si="0"/>
        <v>-0.1515151515151515</v>
      </c>
      <c r="J42" s="309">
        <f>D42+G42</f>
        <v>685</v>
      </c>
      <c r="K42" s="309">
        <f>E42+H42</f>
        <v>697</v>
      </c>
      <c r="L42" s="122">
        <f t="shared" si="5"/>
        <v>0.01751824817518255</v>
      </c>
    </row>
    <row r="43" spans="1:12" ht="17.25" customHeight="1">
      <c r="A43" s="114" t="s">
        <v>63</v>
      </c>
      <c r="B43" s="36" t="s">
        <v>12</v>
      </c>
      <c r="C43" s="74" t="s">
        <v>45</v>
      </c>
      <c r="D43" s="156">
        <v>0</v>
      </c>
      <c r="E43" s="245">
        <v>0</v>
      </c>
      <c r="F43" s="126" t="str">
        <f t="shared" si="2"/>
        <v>　　　　　 －</v>
      </c>
      <c r="G43" s="165">
        <v>2</v>
      </c>
      <c r="H43" s="248">
        <v>2</v>
      </c>
      <c r="I43" s="126">
        <f t="shared" si="0"/>
        <v>0</v>
      </c>
      <c r="J43" s="315">
        <f>D43+G43</f>
        <v>2</v>
      </c>
      <c r="K43" s="315">
        <f>E43+H43</f>
        <v>2</v>
      </c>
      <c r="L43" s="126">
        <f t="shared" si="5"/>
        <v>0</v>
      </c>
    </row>
    <row r="44" spans="1:12" ht="18" customHeight="1">
      <c r="A44" s="114"/>
      <c r="B44" s="40"/>
      <c r="C44" s="73" t="s">
        <v>1</v>
      </c>
      <c r="D44" s="148">
        <f>SUM(D42:D43)</f>
        <v>652</v>
      </c>
      <c r="E44" s="148">
        <f>SUM(E42:E43)</f>
        <v>669</v>
      </c>
      <c r="F44" s="124">
        <f t="shared" si="2"/>
        <v>0.0260736196319018</v>
      </c>
      <c r="G44" s="51">
        <f>SUM(G42:G43)</f>
        <v>35</v>
      </c>
      <c r="H44" s="51">
        <f>SUM(H42:H43)</f>
        <v>30</v>
      </c>
      <c r="I44" s="124">
        <f t="shared" si="0"/>
        <v>-0.1428571428571429</v>
      </c>
      <c r="J44" s="51">
        <f>SUM(J42:J43)</f>
        <v>687</v>
      </c>
      <c r="K44" s="51">
        <f>SUM(K42:K43)</f>
        <v>699</v>
      </c>
      <c r="L44" s="124">
        <f t="shared" si="5"/>
        <v>0.017467248908296984</v>
      </c>
    </row>
    <row r="45" spans="1:12" ht="17.25" customHeight="1">
      <c r="A45" s="114" t="s">
        <v>62</v>
      </c>
      <c r="B45" s="36"/>
      <c r="C45" s="74" t="s">
        <v>44</v>
      </c>
      <c r="D45" s="144">
        <v>210</v>
      </c>
      <c r="E45" s="237">
        <v>246</v>
      </c>
      <c r="F45" s="121">
        <f t="shared" si="2"/>
        <v>0.17142857142857149</v>
      </c>
      <c r="G45" s="159">
        <v>42</v>
      </c>
      <c r="H45" s="247">
        <v>46</v>
      </c>
      <c r="I45" s="121">
        <f t="shared" si="0"/>
        <v>0.09523809523809534</v>
      </c>
      <c r="J45" s="309">
        <f>D45+G45</f>
        <v>252</v>
      </c>
      <c r="K45" s="309">
        <f>E45+H45</f>
        <v>292</v>
      </c>
      <c r="L45" s="121">
        <f t="shared" si="5"/>
        <v>0.15873015873015883</v>
      </c>
    </row>
    <row r="46" spans="1:12" ht="17.25" customHeight="1">
      <c r="A46" s="114" t="s">
        <v>63</v>
      </c>
      <c r="B46" s="36" t="s">
        <v>13</v>
      </c>
      <c r="C46" s="78" t="s">
        <v>45</v>
      </c>
      <c r="D46" s="145">
        <v>0</v>
      </c>
      <c r="E46" s="238">
        <v>0</v>
      </c>
      <c r="F46" s="123" t="str">
        <f t="shared" si="2"/>
        <v>　　　　　 －</v>
      </c>
      <c r="G46" s="167">
        <v>0</v>
      </c>
      <c r="H46" s="249">
        <v>0</v>
      </c>
      <c r="I46" s="123" t="str">
        <f t="shared" si="0"/>
        <v>　　　　　 －</v>
      </c>
      <c r="J46" s="316">
        <f>D46+G46</f>
        <v>0</v>
      </c>
      <c r="K46" s="316">
        <f>E46+H46</f>
        <v>0</v>
      </c>
      <c r="L46" s="123" t="str">
        <f t="shared" si="5"/>
        <v>　　　　　 －</v>
      </c>
    </row>
    <row r="47" spans="1:12" ht="18" customHeight="1">
      <c r="A47" s="114"/>
      <c r="B47" s="36"/>
      <c r="C47" s="71" t="s">
        <v>1</v>
      </c>
      <c r="D47" s="146">
        <f>SUM(D45:D46)</f>
        <v>210</v>
      </c>
      <c r="E47" s="146">
        <f>SUM(E45:E46)</f>
        <v>246</v>
      </c>
      <c r="F47" s="121">
        <f t="shared" si="2"/>
        <v>0.17142857142857149</v>
      </c>
      <c r="G47" s="48">
        <f>SUM(G45:G46)</f>
        <v>42</v>
      </c>
      <c r="H47" s="48">
        <f>SUM(H45:H46)</f>
        <v>46</v>
      </c>
      <c r="I47" s="121">
        <f t="shared" si="0"/>
        <v>0.09523809523809534</v>
      </c>
      <c r="J47" s="48">
        <f>SUM(J45:J46)</f>
        <v>252</v>
      </c>
      <c r="K47" s="48">
        <f>SUM(K45:K46)</f>
        <v>292</v>
      </c>
      <c r="L47" s="121">
        <f t="shared" si="5"/>
        <v>0.15873015873015883</v>
      </c>
    </row>
    <row r="48" spans="1:12" ht="17.25" customHeight="1">
      <c r="A48" s="114" t="s">
        <v>64</v>
      </c>
      <c r="B48" s="39"/>
      <c r="C48" s="72" t="s">
        <v>44</v>
      </c>
      <c r="D48" s="147">
        <v>630</v>
      </c>
      <c r="E48" s="239">
        <v>628</v>
      </c>
      <c r="F48" s="122">
        <f t="shared" si="2"/>
        <v>-0.0031746031746031633</v>
      </c>
      <c r="G48" s="159">
        <v>57</v>
      </c>
      <c r="H48" s="247">
        <v>32</v>
      </c>
      <c r="I48" s="122">
        <f t="shared" si="0"/>
        <v>-0.4385964912280702</v>
      </c>
      <c r="J48" s="309">
        <f>D48+G48</f>
        <v>687</v>
      </c>
      <c r="K48" s="309">
        <f>E48+H48</f>
        <v>660</v>
      </c>
      <c r="L48" s="122">
        <f t="shared" si="5"/>
        <v>-0.0393013100436681</v>
      </c>
    </row>
    <row r="49" spans="1:12" ht="17.25" customHeight="1">
      <c r="A49" s="114" t="s">
        <v>65</v>
      </c>
      <c r="B49" s="36" t="s">
        <v>21</v>
      </c>
      <c r="C49" s="59" t="s">
        <v>45</v>
      </c>
      <c r="D49" s="145">
        <v>13</v>
      </c>
      <c r="E49" s="238">
        <v>22</v>
      </c>
      <c r="F49" s="118">
        <f t="shared" si="2"/>
        <v>0.6923076923076923</v>
      </c>
      <c r="G49" s="160">
        <v>0</v>
      </c>
      <c r="H49" s="249">
        <v>3</v>
      </c>
      <c r="I49" s="118" t="str">
        <f t="shared" si="0"/>
        <v>　　　　　 －</v>
      </c>
      <c r="J49" s="47">
        <f>D49+G49</f>
        <v>13</v>
      </c>
      <c r="K49" s="316">
        <f>E49+H49</f>
        <v>25</v>
      </c>
      <c r="L49" s="118">
        <f t="shared" si="5"/>
        <v>0.9230769230769231</v>
      </c>
    </row>
    <row r="50" spans="1:12" ht="18" customHeight="1">
      <c r="A50" s="114"/>
      <c r="B50" s="40"/>
      <c r="C50" s="73" t="s">
        <v>1</v>
      </c>
      <c r="D50" s="148">
        <f>SUM(D48:D49)</f>
        <v>643</v>
      </c>
      <c r="E50" s="148">
        <f>SUM(E48:E49)</f>
        <v>650</v>
      </c>
      <c r="F50" s="124">
        <f t="shared" si="2"/>
        <v>0.010886469673405896</v>
      </c>
      <c r="G50" s="51">
        <f>SUM(G48:G49)</f>
        <v>57</v>
      </c>
      <c r="H50" s="51">
        <f>SUM(H48:H49)</f>
        <v>35</v>
      </c>
      <c r="I50" s="124">
        <f t="shared" si="0"/>
        <v>-0.38596491228070173</v>
      </c>
      <c r="J50" s="51">
        <f>SUM(J48:J49)</f>
        <v>700</v>
      </c>
      <c r="K50" s="51">
        <f>SUM(K48:K49)</f>
        <v>685</v>
      </c>
      <c r="L50" s="124">
        <f t="shared" si="5"/>
        <v>-0.021428571428571463</v>
      </c>
    </row>
    <row r="51" spans="1:12" ht="17.25" customHeight="1">
      <c r="A51" s="114" t="s">
        <v>64</v>
      </c>
      <c r="B51" s="36"/>
      <c r="C51" s="72" t="s">
        <v>44</v>
      </c>
      <c r="D51" s="155">
        <v>353</v>
      </c>
      <c r="E51" s="244">
        <v>367</v>
      </c>
      <c r="F51" s="122">
        <f t="shared" si="2"/>
        <v>0.03966005665722383</v>
      </c>
      <c r="G51" s="159">
        <v>68</v>
      </c>
      <c r="H51" s="247">
        <v>37</v>
      </c>
      <c r="I51" s="122">
        <f t="shared" si="0"/>
        <v>-0.4558823529411765</v>
      </c>
      <c r="J51" s="309">
        <f>D51+G51</f>
        <v>421</v>
      </c>
      <c r="K51" s="309">
        <f>E51+H51</f>
        <v>404</v>
      </c>
      <c r="L51" s="122">
        <f t="shared" si="5"/>
        <v>-0.040380047505938266</v>
      </c>
    </row>
    <row r="52" spans="1:12" ht="17.25" customHeight="1">
      <c r="A52" s="114" t="s">
        <v>65</v>
      </c>
      <c r="B52" s="36" t="s">
        <v>53</v>
      </c>
      <c r="C52" s="79" t="s">
        <v>45</v>
      </c>
      <c r="D52" s="156">
        <v>0</v>
      </c>
      <c r="E52" s="245">
        <v>0</v>
      </c>
      <c r="F52" s="123" t="str">
        <f t="shared" si="2"/>
        <v>　　　　　 －</v>
      </c>
      <c r="G52" s="165">
        <v>0</v>
      </c>
      <c r="H52" s="248">
        <v>0</v>
      </c>
      <c r="I52" s="123" t="str">
        <f t="shared" si="0"/>
        <v>　　　　　 －</v>
      </c>
      <c r="J52" s="315">
        <f>D52+G52</f>
        <v>0</v>
      </c>
      <c r="K52" s="315">
        <f>E52+H52</f>
        <v>0</v>
      </c>
      <c r="L52" s="123" t="str">
        <f t="shared" si="5"/>
        <v>　　　　　 －</v>
      </c>
    </row>
    <row r="53" spans="1:12" ht="18" customHeight="1">
      <c r="A53" s="114"/>
      <c r="B53" s="36"/>
      <c r="C53" s="71" t="s">
        <v>1</v>
      </c>
      <c r="D53" s="146">
        <f>SUM(D51:D52)</f>
        <v>353</v>
      </c>
      <c r="E53" s="146">
        <f>SUM(E51:E52)</f>
        <v>367</v>
      </c>
      <c r="F53" s="121">
        <f t="shared" si="2"/>
        <v>0.03966005665722383</v>
      </c>
      <c r="G53" s="48">
        <f>SUM(G51:G52)</f>
        <v>68</v>
      </c>
      <c r="H53" s="48">
        <f>SUM(H51:H52)</f>
        <v>37</v>
      </c>
      <c r="I53" s="121">
        <f t="shared" si="0"/>
        <v>-0.4558823529411765</v>
      </c>
      <c r="J53" s="48">
        <f>SUM(J51:J52)</f>
        <v>421</v>
      </c>
      <c r="K53" s="48">
        <f>SUM(K51:K52)</f>
        <v>404</v>
      </c>
      <c r="L53" s="121">
        <f t="shared" si="5"/>
        <v>-0.040380047505938266</v>
      </c>
    </row>
    <row r="54" spans="1:12" ht="21" customHeight="1">
      <c r="A54" s="114" t="s">
        <v>64</v>
      </c>
      <c r="B54" s="41" t="s">
        <v>78</v>
      </c>
      <c r="C54" s="72" t="s">
        <v>44</v>
      </c>
      <c r="D54" s="155">
        <v>60</v>
      </c>
      <c r="E54" s="244">
        <v>62</v>
      </c>
      <c r="F54" s="122">
        <f t="shared" si="2"/>
        <v>0.03333333333333344</v>
      </c>
      <c r="G54" s="159">
        <v>21</v>
      </c>
      <c r="H54" s="247">
        <v>23</v>
      </c>
      <c r="I54" s="122">
        <f t="shared" si="0"/>
        <v>0.09523809523809534</v>
      </c>
      <c r="J54" s="309">
        <f aca="true" t="shared" si="6" ref="J54:K56">D54+G54</f>
        <v>81</v>
      </c>
      <c r="K54" s="309">
        <f t="shared" si="6"/>
        <v>85</v>
      </c>
      <c r="L54" s="122">
        <f t="shared" si="5"/>
        <v>0.04938271604938271</v>
      </c>
    </row>
    <row r="55" spans="1:12" ht="17.25" customHeight="1">
      <c r="A55" s="114" t="s">
        <v>64</v>
      </c>
      <c r="B55" s="36"/>
      <c r="C55" s="72" t="s">
        <v>44</v>
      </c>
      <c r="D55" s="155">
        <v>122</v>
      </c>
      <c r="E55" s="244">
        <v>124</v>
      </c>
      <c r="F55" s="122">
        <f t="shared" si="2"/>
        <v>0.016393442622950838</v>
      </c>
      <c r="G55" s="159">
        <v>44</v>
      </c>
      <c r="H55" s="247">
        <v>31</v>
      </c>
      <c r="I55" s="122">
        <f t="shared" si="0"/>
        <v>-0.2954545454545454</v>
      </c>
      <c r="J55" s="309">
        <f t="shared" si="6"/>
        <v>166</v>
      </c>
      <c r="K55" s="309">
        <f t="shared" si="6"/>
        <v>155</v>
      </c>
      <c r="L55" s="122">
        <f t="shared" si="5"/>
        <v>-0.0662650602409639</v>
      </c>
    </row>
    <row r="56" spans="1:12" ht="17.25" customHeight="1">
      <c r="A56" s="114" t="s">
        <v>65</v>
      </c>
      <c r="B56" s="36" t="s">
        <v>23</v>
      </c>
      <c r="C56" s="79" t="s">
        <v>45</v>
      </c>
      <c r="D56" s="156">
        <v>0</v>
      </c>
      <c r="E56" s="245">
        <v>0</v>
      </c>
      <c r="F56" s="123" t="str">
        <f t="shared" si="2"/>
        <v>　　　　　 －</v>
      </c>
      <c r="G56" s="165">
        <v>0</v>
      </c>
      <c r="H56" s="248">
        <v>1</v>
      </c>
      <c r="I56" s="123" t="str">
        <f t="shared" si="0"/>
        <v>　　　　　 －</v>
      </c>
      <c r="J56" s="315">
        <f t="shared" si="6"/>
        <v>0</v>
      </c>
      <c r="K56" s="315">
        <f t="shared" si="6"/>
        <v>1</v>
      </c>
      <c r="L56" s="123" t="str">
        <f t="shared" si="5"/>
        <v>　　　　　 －</v>
      </c>
    </row>
    <row r="57" spans="1:12" ht="18" customHeight="1">
      <c r="A57" s="114"/>
      <c r="B57" s="36"/>
      <c r="C57" s="71" t="s">
        <v>1</v>
      </c>
      <c r="D57" s="146">
        <f>SUM(D55:D56)</f>
        <v>122</v>
      </c>
      <c r="E57" s="146">
        <f>SUM(E55:E56)</f>
        <v>124</v>
      </c>
      <c r="F57" s="121">
        <f t="shared" si="2"/>
        <v>0.016393442622950838</v>
      </c>
      <c r="G57" s="48">
        <f>SUM(G55:G56)</f>
        <v>44</v>
      </c>
      <c r="H57" s="48">
        <f>SUM(H55:H56)</f>
        <v>32</v>
      </c>
      <c r="I57" s="121">
        <f t="shared" si="0"/>
        <v>-0.2727272727272727</v>
      </c>
      <c r="J57" s="48">
        <f>SUM(J55:J56)</f>
        <v>166</v>
      </c>
      <c r="K57" s="48">
        <f>SUM(K55:K56)</f>
        <v>156</v>
      </c>
      <c r="L57" s="121">
        <f t="shared" si="5"/>
        <v>-0.06024096385542166</v>
      </c>
    </row>
    <row r="58" spans="1:12" ht="17.25" customHeight="1">
      <c r="A58" s="114" t="s">
        <v>64</v>
      </c>
      <c r="B58" s="39"/>
      <c r="C58" s="72" t="s">
        <v>44</v>
      </c>
      <c r="D58" s="147">
        <v>151</v>
      </c>
      <c r="E58" s="239">
        <v>151</v>
      </c>
      <c r="F58" s="121">
        <f t="shared" si="2"/>
        <v>0</v>
      </c>
      <c r="G58" s="166">
        <v>106</v>
      </c>
      <c r="H58" s="251">
        <v>124</v>
      </c>
      <c r="I58" s="121">
        <f t="shared" si="0"/>
        <v>0.16981132075471694</v>
      </c>
      <c r="J58" s="48">
        <f>D58+G58</f>
        <v>257</v>
      </c>
      <c r="K58" s="48">
        <f>E58+H58</f>
        <v>275</v>
      </c>
      <c r="L58" s="121">
        <f t="shared" si="5"/>
        <v>0.07003891050583655</v>
      </c>
    </row>
    <row r="59" spans="1:12" ht="17.25" customHeight="1">
      <c r="A59" s="114" t="s">
        <v>65</v>
      </c>
      <c r="B59" s="36" t="s">
        <v>24</v>
      </c>
      <c r="C59" s="59" t="s">
        <v>45</v>
      </c>
      <c r="D59" s="145">
        <v>0</v>
      </c>
      <c r="E59" s="238">
        <v>0</v>
      </c>
      <c r="F59" s="118" t="str">
        <f t="shared" si="2"/>
        <v>　　　　　 －</v>
      </c>
      <c r="G59" s="167">
        <v>0</v>
      </c>
      <c r="H59" s="249">
        <v>2</v>
      </c>
      <c r="I59" s="118" t="str">
        <f t="shared" si="0"/>
        <v>　　　　　 －</v>
      </c>
      <c r="J59" s="316">
        <f>D59+G59</f>
        <v>0</v>
      </c>
      <c r="K59" s="316">
        <f>E59+H59</f>
        <v>2</v>
      </c>
      <c r="L59" s="118" t="str">
        <f t="shared" si="5"/>
        <v>　　　　　 －</v>
      </c>
    </row>
    <row r="60" spans="1:12" ht="18" customHeight="1">
      <c r="A60" s="114"/>
      <c r="B60" s="40"/>
      <c r="C60" s="73" t="s">
        <v>1</v>
      </c>
      <c r="D60" s="148">
        <f>SUM(D58:D59)</f>
        <v>151</v>
      </c>
      <c r="E60" s="148">
        <f>SUM(E58:E59)</f>
        <v>151</v>
      </c>
      <c r="F60" s="124">
        <f t="shared" si="2"/>
        <v>0</v>
      </c>
      <c r="G60" s="51">
        <f>SUM(G58:G59)</f>
        <v>106</v>
      </c>
      <c r="H60" s="51">
        <f>SUM(H58:H59)</f>
        <v>126</v>
      </c>
      <c r="I60" s="124">
        <f t="shared" si="0"/>
        <v>0.18867924528301883</v>
      </c>
      <c r="J60" s="51">
        <f>SUM(J58:J59)</f>
        <v>257</v>
      </c>
      <c r="K60" s="51">
        <f>SUM(K58:K59)</f>
        <v>277</v>
      </c>
      <c r="L60" s="124">
        <f t="shared" si="5"/>
        <v>0.0778210116731517</v>
      </c>
    </row>
    <row r="61" spans="1:12" ht="21" customHeight="1" thickBot="1">
      <c r="A61" s="114" t="s">
        <v>66</v>
      </c>
      <c r="B61" s="36" t="s">
        <v>81</v>
      </c>
      <c r="C61" s="81" t="s">
        <v>44</v>
      </c>
      <c r="D61" s="144">
        <v>90</v>
      </c>
      <c r="E61" s="252">
        <v>166</v>
      </c>
      <c r="F61" s="120">
        <f t="shared" si="2"/>
        <v>0.8444444444444446</v>
      </c>
      <c r="G61" s="157">
        <v>0</v>
      </c>
      <c r="H61" s="253">
        <v>0</v>
      </c>
      <c r="I61" s="120" t="str">
        <f t="shared" si="0"/>
        <v>　　　　　 －</v>
      </c>
      <c r="J61" s="305">
        <f>D61+G61</f>
        <v>90</v>
      </c>
      <c r="K61" s="317">
        <f>E61+H61</f>
        <v>166</v>
      </c>
      <c r="L61" s="120">
        <f t="shared" si="5"/>
        <v>0.8444444444444446</v>
      </c>
    </row>
    <row r="62" spans="1:12" ht="18.75" customHeight="1">
      <c r="A62" s="114"/>
      <c r="B62" s="109"/>
      <c r="C62" s="66" t="s">
        <v>44</v>
      </c>
      <c r="D62" s="140">
        <f>_xlfn.SUMIFS(D65:D89,$C65:$C89,"国内")</f>
        <v>19560</v>
      </c>
      <c r="E62" s="140">
        <f>_xlfn.SUMIFS(E65:E89,$C65:$C89,"国内")</f>
        <v>19618</v>
      </c>
      <c r="F62" s="117">
        <f t="shared" si="2"/>
        <v>0.0029652351738240768</v>
      </c>
      <c r="G62" s="49">
        <f>_xlfn.SUMIFS(G65:G89,$C65:$C89,"国内")</f>
        <v>958</v>
      </c>
      <c r="H62" s="49">
        <f>_xlfn.SUMIFS(H65:H89,$C65:$C89,"国内")</f>
        <v>799</v>
      </c>
      <c r="I62" s="117">
        <f t="shared" si="0"/>
        <v>-0.16597077244258873</v>
      </c>
      <c r="J62" s="49">
        <f>_xlfn.SUMIFS(J65:J89,$C65:$C89,"国内")</f>
        <v>20518</v>
      </c>
      <c r="K62" s="49">
        <f>_xlfn.SUMIFS(K65:K89,$C65:$C89,"国内")</f>
        <v>20417</v>
      </c>
      <c r="L62" s="117">
        <f t="shared" si="5"/>
        <v>-0.00492250706696562</v>
      </c>
    </row>
    <row r="63" spans="1:12" ht="17.25" customHeight="1">
      <c r="A63" s="114"/>
      <c r="B63" s="110" t="s">
        <v>57</v>
      </c>
      <c r="C63" s="59" t="s">
        <v>45</v>
      </c>
      <c r="D63" s="142">
        <f>_xlfn.SUMIFS(D65:D89,$C65:$C89,"国際")</f>
        <v>11305</v>
      </c>
      <c r="E63" s="142">
        <f>_xlfn.SUMIFS(E65:E89,$C65:$C89,"国際")</f>
        <v>11659</v>
      </c>
      <c r="F63" s="118">
        <f t="shared" si="2"/>
        <v>0.03131357806280399</v>
      </c>
      <c r="G63" s="47">
        <f>_xlfn.SUMIFS(G65:G89,$C65:$C89,"国際")</f>
        <v>448</v>
      </c>
      <c r="H63" s="47">
        <f>_xlfn.SUMIFS(H65:H89,$C65:$C89,"国際")</f>
        <v>394</v>
      </c>
      <c r="I63" s="118">
        <f t="shared" si="0"/>
        <v>-0.1205357142857143</v>
      </c>
      <c r="J63" s="47">
        <f>_xlfn.SUMIFS(J65:J89,$C65:$C89,"国際")</f>
        <v>11753</v>
      </c>
      <c r="K63" s="47">
        <f>_xlfn.SUMIFS(K65:K89,$C65:$C89,"国際")</f>
        <v>12053</v>
      </c>
      <c r="L63" s="118">
        <f t="shared" si="5"/>
        <v>0.025525397770781888</v>
      </c>
    </row>
    <row r="64" spans="1:12" ht="18.75" customHeight="1" thickBot="1">
      <c r="A64" s="114"/>
      <c r="B64" s="111"/>
      <c r="C64" s="69" t="s">
        <v>1</v>
      </c>
      <c r="D64" s="143">
        <f>SUM(D62:D63)</f>
        <v>30865</v>
      </c>
      <c r="E64" s="143">
        <f>SUM(E62:E63)</f>
        <v>31277</v>
      </c>
      <c r="F64" s="119">
        <f t="shared" si="2"/>
        <v>0.013348452940223465</v>
      </c>
      <c r="G64" s="50">
        <f>SUM(G62:G63)</f>
        <v>1406</v>
      </c>
      <c r="H64" s="50">
        <f>SUM(H62:H63)</f>
        <v>1193</v>
      </c>
      <c r="I64" s="119">
        <f t="shared" si="0"/>
        <v>-0.15149359886201996</v>
      </c>
      <c r="J64" s="50">
        <f>SUM(J62:J63)</f>
        <v>32271</v>
      </c>
      <c r="K64" s="50">
        <f>SUM(K62:K63)</f>
        <v>32470</v>
      </c>
      <c r="L64" s="119">
        <f t="shared" si="5"/>
        <v>0.0061665272225837064</v>
      </c>
    </row>
    <row r="65" spans="1:12" ht="18.75" customHeight="1">
      <c r="A65" s="114" t="s">
        <v>68</v>
      </c>
      <c r="B65" s="36"/>
      <c r="C65" s="58" t="s">
        <v>44</v>
      </c>
      <c r="D65" s="144">
        <v>1903</v>
      </c>
      <c r="E65" s="237">
        <v>2057</v>
      </c>
      <c r="F65" s="120">
        <f t="shared" si="2"/>
        <v>0.08092485549132955</v>
      </c>
      <c r="G65" s="157">
        <v>44</v>
      </c>
      <c r="H65" s="241">
        <v>23</v>
      </c>
      <c r="I65" s="120">
        <f t="shared" si="0"/>
        <v>-0.4772727272727273</v>
      </c>
      <c r="J65" s="305">
        <f>D65+G65</f>
        <v>1947</v>
      </c>
      <c r="K65" s="305">
        <f>E65+H65</f>
        <v>2080</v>
      </c>
      <c r="L65" s="120">
        <f t="shared" si="5"/>
        <v>0.06831022085259364</v>
      </c>
    </row>
    <row r="66" spans="1:12" ht="17.25" customHeight="1">
      <c r="A66" s="114" t="s">
        <v>69</v>
      </c>
      <c r="B66" s="36" t="s">
        <v>52</v>
      </c>
      <c r="C66" s="59" t="s">
        <v>45</v>
      </c>
      <c r="D66" s="145">
        <v>7908</v>
      </c>
      <c r="E66" s="238">
        <v>8115</v>
      </c>
      <c r="F66" s="118">
        <f t="shared" si="2"/>
        <v>0.02617602427921084</v>
      </c>
      <c r="G66" s="160">
        <v>279</v>
      </c>
      <c r="H66" s="242">
        <v>228</v>
      </c>
      <c r="I66" s="118">
        <f t="shared" si="0"/>
        <v>-0.18279569892473113</v>
      </c>
      <c r="J66" s="47">
        <f>D66+G66</f>
        <v>8187</v>
      </c>
      <c r="K66" s="47">
        <f>E66+H66</f>
        <v>8343</v>
      </c>
      <c r="L66" s="118">
        <f t="shared" si="5"/>
        <v>0.01905459875412241</v>
      </c>
    </row>
    <row r="67" spans="1:12" ht="18" customHeight="1">
      <c r="A67" s="114"/>
      <c r="B67" s="36"/>
      <c r="C67" s="71" t="s">
        <v>1</v>
      </c>
      <c r="D67" s="146">
        <f>SUM(D65:D66)</f>
        <v>9811</v>
      </c>
      <c r="E67" s="146">
        <f>SUM(E65:E66)</f>
        <v>10172</v>
      </c>
      <c r="F67" s="121">
        <f t="shared" si="2"/>
        <v>0.03679543369687077</v>
      </c>
      <c r="G67" s="48">
        <f>SUM(G65:G66)</f>
        <v>323</v>
      </c>
      <c r="H67" s="48">
        <f>SUM(H65:H66)</f>
        <v>251</v>
      </c>
      <c r="I67" s="121">
        <f t="shared" si="0"/>
        <v>-0.22291021671826627</v>
      </c>
      <c r="J67" s="48">
        <f>SUM(J65:J66)</f>
        <v>10134</v>
      </c>
      <c r="K67" s="48">
        <f>SUM(K65:K66)</f>
        <v>10423</v>
      </c>
      <c r="L67" s="121">
        <f t="shared" si="5"/>
        <v>0.0285178606670613</v>
      </c>
    </row>
    <row r="68" spans="1:12" ht="18" customHeight="1">
      <c r="A68" s="114" t="s">
        <v>68</v>
      </c>
      <c r="B68" s="45" t="s">
        <v>2</v>
      </c>
      <c r="C68" s="71" t="s">
        <v>44</v>
      </c>
      <c r="D68" s="147">
        <v>15478</v>
      </c>
      <c r="E68" s="239">
        <v>15589</v>
      </c>
      <c r="F68" s="122">
        <f t="shared" si="2"/>
        <v>0.0071714691820647936</v>
      </c>
      <c r="G68" s="159">
        <v>153</v>
      </c>
      <c r="H68" s="247">
        <v>150</v>
      </c>
      <c r="I68" s="122">
        <f aca="true" t="shared" si="7" ref="I68:I92">IF(G68=0,"　　　　　 －",(H68/G68)-1)</f>
        <v>-0.019607843137254943</v>
      </c>
      <c r="J68" s="309">
        <f>D68+G68</f>
        <v>15631</v>
      </c>
      <c r="K68" s="309">
        <f>E68+H68</f>
        <v>15739</v>
      </c>
      <c r="L68" s="122">
        <f t="shared" si="5"/>
        <v>0.006909346810824557</v>
      </c>
    </row>
    <row r="69" spans="1:12" ht="17.25" customHeight="1">
      <c r="A69" s="114" t="s">
        <v>69</v>
      </c>
      <c r="B69" s="43" t="s">
        <v>48</v>
      </c>
      <c r="C69" s="59" t="s">
        <v>45</v>
      </c>
      <c r="D69" s="145">
        <v>3164</v>
      </c>
      <c r="E69" s="238">
        <v>3411</v>
      </c>
      <c r="F69" s="118">
        <f aca="true" t="shared" si="8" ref="F69:F92">IF(D69=0,"　　　　　 －",(E69/D69)-1)</f>
        <v>0.07806573957016427</v>
      </c>
      <c r="G69" s="160">
        <v>157</v>
      </c>
      <c r="H69" s="242">
        <v>158</v>
      </c>
      <c r="I69" s="118">
        <f t="shared" si="7"/>
        <v>0.006369426751592355</v>
      </c>
      <c r="J69" s="47">
        <f>D69+G69</f>
        <v>3321</v>
      </c>
      <c r="K69" s="47">
        <f>E69+H69</f>
        <v>3569</v>
      </c>
      <c r="L69" s="118">
        <f t="shared" si="5"/>
        <v>0.0746763023185788</v>
      </c>
    </row>
    <row r="70" spans="1:12" ht="17.25" customHeight="1">
      <c r="A70" s="114"/>
      <c r="B70" s="46"/>
      <c r="C70" s="73" t="s">
        <v>1</v>
      </c>
      <c r="D70" s="148">
        <f>SUM(D68:D69)</f>
        <v>18642</v>
      </c>
      <c r="E70" s="148">
        <f>SUM(E68:E69)</f>
        <v>19000</v>
      </c>
      <c r="F70" s="124">
        <f t="shared" si="8"/>
        <v>0.019203948074240973</v>
      </c>
      <c r="G70" s="51">
        <f>SUM(G68:G69)</f>
        <v>310</v>
      </c>
      <c r="H70" s="51">
        <f>SUM(H68:H69)</f>
        <v>308</v>
      </c>
      <c r="I70" s="124">
        <f t="shared" si="7"/>
        <v>-0.006451612903225823</v>
      </c>
      <c r="J70" s="51">
        <f>SUM(J68:J69)</f>
        <v>18952</v>
      </c>
      <c r="K70" s="51">
        <f>SUM(K68:K69)</f>
        <v>19308</v>
      </c>
      <c r="L70" s="124">
        <f t="shared" si="5"/>
        <v>0.01878429717180241</v>
      </c>
    </row>
    <row r="71" spans="1:12" ht="17.25" customHeight="1">
      <c r="A71" s="114" t="s">
        <v>62</v>
      </c>
      <c r="B71" s="43"/>
      <c r="C71" s="58" t="s">
        <v>44</v>
      </c>
      <c r="D71" s="144">
        <v>703</v>
      </c>
      <c r="E71" s="237">
        <v>704</v>
      </c>
      <c r="F71" s="120">
        <f t="shared" si="8"/>
        <v>0.0014224751066855834</v>
      </c>
      <c r="G71" s="157">
        <v>204</v>
      </c>
      <c r="H71" s="241">
        <v>203</v>
      </c>
      <c r="I71" s="120">
        <f t="shared" si="7"/>
        <v>-0.004901960784313708</v>
      </c>
      <c r="J71" s="305">
        <f>D71+G71</f>
        <v>907</v>
      </c>
      <c r="K71" s="305">
        <f>E71+H71</f>
        <v>907</v>
      </c>
      <c r="L71" s="120">
        <f t="shared" si="5"/>
        <v>0</v>
      </c>
    </row>
    <row r="72" spans="1:12" ht="17.25" customHeight="1">
      <c r="A72" s="114" t="s">
        <v>63</v>
      </c>
      <c r="B72" s="43" t="s">
        <v>14</v>
      </c>
      <c r="C72" s="59" t="s">
        <v>45</v>
      </c>
      <c r="D72" s="145">
        <v>53</v>
      </c>
      <c r="E72" s="238">
        <v>31</v>
      </c>
      <c r="F72" s="118">
        <f t="shared" si="8"/>
        <v>-0.41509433962264153</v>
      </c>
      <c r="G72" s="160">
        <v>9</v>
      </c>
      <c r="H72" s="242">
        <v>3</v>
      </c>
      <c r="I72" s="118">
        <f t="shared" si="7"/>
        <v>-0.6666666666666667</v>
      </c>
      <c r="J72" s="47">
        <f>D72+G72</f>
        <v>62</v>
      </c>
      <c r="K72" s="47">
        <f>E72+H72</f>
        <v>34</v>
      </c>
      <c r="L72" s="118">
        <f t="shared" si="5"/>
        <v>-0.4516129032258065</v>
      </c>
    </row>
    <row r="73" spans="1:12" ht="18" customHeight="1">
      <c r="A73" s="114"/>
      <c r="B73" s="43"/>
      <c r="C73" s="71" t="s">
        <v>1</v>
      </c>
      <c r="D73" s="146">
        <f>SUM(D71:D72)</f>
        <v>756</v>
      </c>
      <c r="E73" s="146">
        <f>SUM(E71:E72)</f>
        <v>735</v>
      </c>
      <c r="F73" s="121">
        <f t="shared" si="8"/>
        <v>-0.02777777777777779</v>
      </c>
      <c r="G73" s="48">
        <f>SUM(G71:G72)</f>
        <v>213</v>
      </c>
      <c r="H73" s="48">
        <f>SUM(H71:H72)</f>
        <v>206</v>
      </c>
      <c r="I73" s="121">
        <f t="shared" si="7"/>
        <v>-0.032863849765258246</v>
      </c>
      <c r="J73" s="48">
        <f>SUM(J71:J72)</f>
        <v>969</v>
      </c>
      <c r="K73" s="48">
        <f>SUM(K71:K72)</f>
        <v>941</v>
      </c>
      <c r="L73" s="121">
        <f t="shared" si="5"/>
        <v>-0.028895768833849367</v>
      </c>
    </row>
    <row r="74" spans="1:12" ht="18" customHeight="1">
      <c r="A74" s="114" t="s">
        <v>64</v>
      </c>
      <c r="B74" s="41" t="s">
        <v>25</v>
      </c>
      <c r="C74" s="82" t="s">
        <v>44</v>
      </c>
      <c r="D74" s="149">
        <v>100</v>
      </c>
      <c r="E74" s="236">
        <v>97</v>
      </c>
      <c r="F74" s="118">
        <f t="shared" si="8"/>
        <v>-0.030000000000000027</v>
      </c>
      <c r="G74" s="162">
        <v>111</v>
      </c>
      <c r="H74" s="250">
        <v>103</v>
      </c>
      <c r="I74" s="118">
        <f t="shared" si="7"/>
        <v>-0.07207207207207211</v>
      </c>
      <c r="J74" s="318">
        <f>D74+G74</f>
        <v>211</v>
      </c>
      <c r="K74" s="318">
        <f>E74+H74</f>
        <v>200</v>
      </c>
      <c r="L74" s="118">
        <f t="shared" si="5"/>
        <v>-0.05213270142180093</v>
      </c>
    </row>
    <row r="75" spans="1:12" ht="18" customHeight="1">
      <c r="A75" s="114" t="s">
        <v>64</v>
      </c>
      <c r="B75" s="41" t="s">
        <v>26</v>
      </c>
      <c r="C75" s="82" t="s">
        <v>44</v>
      </c>
      <c r="D75" s="149">
        <v>95</v>
      </c>
      <c r="E75" s="236">
        <v>103</v>
      </c>
      <c r="F75" s="124">
        <f t="shared" si="8"/>
        <v>0.08421052631578951</v>
      </c>
      <c r="G75" s="162">
        <v>0</v>
      </c>
      <c r="H75" s="250">
        <v>1</v>
      </c>
      <c r="I75" s="124" t="str">
        <f t="shared" si="7"/>
        <v>　　　　　 －</v>
      </c>
      <c r="J75" s="318">
        <f aca="true" t="shared" si="9" ref="J75:K79">D75+G75</f>
        <v>95</v>
      </c>
      <c r="K75" s="318">
        <f t="shared" si="9"/>
        <v>104</v>
      </c>
      <c r="L75" s="124">
        <f t="shared" si="5"/>
        <v>0.09473684210526323</v>
      </c>
    </row>
    <row r="76" spans="1:12" ht="17.25" customHeight="1">
      <c r="A76" s="114" t="s">
        <v>64</v>
      </c>
      <c r="B76" s="36" t="s">
        <v>84</v>
      </c>
      <c r="C76" s="58" t="s">
        <v>44</v>
      </c>
      <c r="D76" s="144">
        <v>150</v>
      </c>
      <c r="E76" s="237">
        <v>149</v>
      </c>
      <c r="F76" s="120">
        <f t="shared" si="8"/>
        <v>-0.00666666666666671</v>
      </c>
      <c r="G76" s="157">
        <v>12</v>
      </c>
      <c r="H76" s="241">
        <v>26</v>
      </c>
      <c r="I76" s="120">
        <f t="shared" si="7"/>
        <v>1.1666666666666665</v>
      </c>
      <c r="J76" s="318">
        <f t="shared" si="9"/>
        <v>162</v>
      </c>
      <c r="K76" s="305">
        <f t="shared" si="9"/>
        <v>175</v>
      </c>
      <c r="L76" s="120">
        <f t="shared" si="5"/>
        <v>0.08024691358024683</v>
      </c>
    </row>
    <row r="77" spans="1:12" ht="18" customHeight="1">
      <c r="A77" s="114" t="s">
        <v>64</v>
      </c>
      <c r="B77" s="41" t="s">
        <v>27</v>
      </c>
      <c r="C77" s="73" t="s">
        <v>90</v>
      </c>
      <c r="D77" s="149">
        <v>115</v>
      </c>
      <c r="E77" s="236">
        <v>121</v>
      </c>
      <c r="F77" s="124">
        <f t="shared" si="8"/>
        <v>0.05217391304347818</v>
      </c>
      <c r="G77" s="163">
        <v>9</v>
      </c>
      <c r="H77" s="240">
        <v>4</v>
      </c>
      <c r="I77" s="124">
        <f t="shared" si="7"/>
        <v>-0.5555555555555556</v>
      </c>
      <c r="J77" s="318">
        <f t="shared" si="9"/>
        <v>124</v>
      </c>
      <c r="K77" s="51">
        <f t="shared" si="9"/>
        <v>125</v>
      </c>
      <c r="L77" s="124">
        <f t="shared" si="5"/>
        <v>0.008064516129032251</v>
      </c>
    </row>
    <row r="78" spans="1:12" ht="18" customHeight="1">
      <c r="A78" s="114" t="s">
        <v>64</v>
      </c>
      <c r="B78" s="41" t="s">
        <v>28</v>
      </c>
      <c r="C78" s="73" t="s">
        <v>44</v>
      </c>
      <c r="D78" s="149">
        <v>98</v>
      </c>
      <c r="E78" s="236"/>
      <c r="F78" s="124">
        <f t="shared" si="8"/>
        <v>-1</v>
      </c>
      <c r="G78" s="163">
        <v>5</v>
      </c>
      <c r="H78" s="240"/>
      <c r="I78" s="124">
        <f t="shared" si="7"/>
        <v>-1</v>
      </c>
      <c r="J78" s="318">
        <f t="shared" si="9"/>
        <v>103</v>
      </c>
      <c r="K78" s="51">
        <f t="shared" si="9"/>
        <v>0</v>
      </c>
      <c r="L78" s="124">
        <f t="shared" si="5"/>
        <v>-1</v>
      </c>
    </row>
    <row r="79" spans="1:12" ht="18" customHeight="1">
      <c r="A79" s="114" t="s">
        <v>64</v>
      </c>
      <c r="B79" s="41" t="s">
        <v>29</v>
      </c>
      <c r="C79" s="73" t="s">
        <v>44</v>
      </c>
      <c r="D79" s="149">
        <v>0</v>
      </c>
      <c r="E79" s="236">
        <v>0</v>
      </c>
      <c r="F79" s="124" t="str">
        <f>IF(D79=0,"　　　　　 －",(E79/D79)-1)</f>
        <v>　　　　　 －</v>
      </c>
      <c r="G79" s="163">
        <v>9</v>
      </c>
      <c r="H79" s="240">
        <v>0</v>
      </c>
      <c r="I79" s="124">
        <f t="shared" si="7"/>
        <v>-1</v>
      </c>
      <c r="J79" s="318">
        <f t="shared" si="9"/>
        <v>9</v>
      </c>
      <c r="K79" s="51">
        <f t="shared" si="9"/>
        <v>0</v>
      </c>
      <c r="L79" s="124">
        <f t="shared" si="5"/>
        <v>-1</v>
      </c>
    </row>
    <row r="80" spans="1:12" ht="17.25" customHeight="1">
      <c r="A80" s="114" t="s">
        <v>64</v>
      </c>
      <c r="B80" s="36"/>
      <c r="C80" s="58" t="s">
        <v>44</v>
      </c>
      <c r="D80" s="144">
        <v>93</v>
      </c>
      <c r="E80" s="237">
        <v>123</v>
      </c>
      <c r="F80" s="120">
        <f t="shared" si="8"/>
        <v>0.32258064516129026</v>
      </c>
      <c r="G80" s="157">
        <v>197</v>
      </c>
      <c r="H80" s="241">
        <v>117</v>
      </c>
      <c r="I80" s="120">
        <f t="shared" si="7"/>
        <v>-0.40609137055837563</v>
      </c>
      <c r="J80" s="305">
        <f>D80+G80</f>
        <v>290</v>
      </c>
      <c r="K80" s="305">
        <f>E80+H80</f>
        <v>240</v>
      </c>
      <c r="L80" s="120">
        <f t="shared" si="5"/>
        <v>-0.1724137931034483</v>
      </c>
    </row>
    <row r="81" spans="1:12" ht="17.25" customHeight="1">
      <c r="A81" s="114" t="s">
        <v>65</v>
      </c>
      <c r="B81" s="36" t="s">
        <v>30</v>
      </c>
      <c r="C81" s="59" t="s">
        <v>45</v>
      </c>
      <c r="D81" s="145">
        <v>0</v>
      </c>
      <c r="E81" s="238">
        <v>0</v>
      </c>
      <c r="F81" s="123" t="str">
        <f t="shared" si="8"/>
        <v>　　　　　 －</v>
      </c>
      <c r="G81" s="160">
        <v>0</v>
      </c>
      <c r="H81" s="242">
        <v>0</v>
      </c>
      <c r="I81" s="123" t="str">
        <f t="shared" si="7"/>
        <v>　　　　　 －</v>
      </c>
      <c r="J81" s="47">
        <f>D81+G81</f>
        <v>0</v>
      </c>
      <c r="K81" s="47">
        <f>E81+H81</f>
        <v>0</v>
      </c>
      <c r="L81" s="123" t="str">
        <f t="shared" si="5"/>
        <v>　　　　　 －</v>
      </c>
    </row>
    <row r="82" spans="1:12" ht="18" customHeight="1">
      <c r="A82" s="114"/>
      <c r="B82" s="40"/>
      <c r="C82" s="73" t="s">
        <v>1</v>
      </c>
      <c r="D82" s="150">
        <f>SUM(D80:D81)</f>
        <v>93</v>
      </c>
      <c r="E82" s="150">
        <f>SUM(E80:E81)</f>
        <v>123</v>
      </c>
      <c r="F82" s="124">
        <f t="shared" si="8"/>
        <v>0.32258064516129026</v>
      </c>
      <c r="G82" s="51">
        <f>SUM(G80:G81)</f>
        <v>197</v>
      </c>
      <c r="H82" s="51">
        <f>SUM(H80:H81)</f>
        <v>117</v>
      </c>
      <c r="I82" s="124">
        <f t="shared" si="7"/>
        <v>-0.40609137055837563</v>
      </c>
      <c r="J82" s="51">
        <f>SUM(J80:J81)</f>
        <v>290</v>
      </c>
      <c r="K82" s="51">
        <f>SUM(K80:K81)</f>
        <v>240</v>
      </c>
      <c r="L82" s="124">
        <f t="shared" si="5"/>
        <v>-0.1724137931034483</v>
      </c>
    </row>
    <row r="83" spans="1:12" ht="18" customHeight="1">
      <c r="A83" s="114" t="s">
        <v>64</v>
      </c>
      <c r="B83" s="36"/>
      <c r="C83" s="58" t="s">
        <v>44</v>
      </c>
      <c r="D83" s="147">
        <v>248</v>
      </c>
      <c r="E83" s="239">
        <v>242</v>
      </c>
      <c r="F83" s="122">
        <f t="shared" si="8"/>
        <v>-0.024193548387096753</v>
      </c>
      <c r="G83" s="159">
        <v>35</v>
      </c>
      <c r="H83" s="247">
        <v>34</v>
      </c>
      <c r="I83" s="122">
        <f t="shared" si="7"/>
        <v>-0.02857142857142858</v>
      </c>
      <c r="J83" s="309">
        <f>D83+G83</f>
        <v>283</v>
      </c>
      <c r="K83" s="309">
        <f>E83+H83</f>
        <v>276</v>
      </c>
      <c r="L83" s="122">
        <f t="shared" si="5"/>
        <v>-0.02473498233215543</v>
      </c>
    </row>
    <row r="84" spans="1:12" ht="18" customHeight="1">
      <c r="A84" s="114" t="s">
        <v>65</v>
      </c>
      <c r="B84" s="36" t="s">
        <v>55</v>
      </c>
      <c r="C84" s="59" t="s">
        <v>45</v>
      </c>
      <c r="D84" s="145">
        <v>123</v>
      </c>
      <c r="E84" s="238">
        <v>102</v>
      </c>
      <c r="F84" s="123">
        <f t="shared" si="8"/>
        <v>-0.1707317073170732</v>
      </c>
      <c r="G84" s="160">
        <v>2</v>
      </c>
      <c r="H84" s="247">
        <v>5</v>
      </c>
      <c r="I84" s="123">
        <f t="shared" si="7"/>
        <v>1.5</v>
      </c>
      <c r="J84" s="47">
        <f>D84+G84</f>
        <v>125</v>
      </c>
      <c r="K84" s="309">
        <f>E84+H84</f>
        <v>107</v>
      </c>
      <c r="L84" s="123">
        <f t="shared" si="5"/>
        <v>-0.14400000000000002</v>
      </c>
    </row>
    <row r="85" spans="1:12" ht="18" customHeight="1">
      <c r="A85" s="114"/>
      <c r="B85" s="40"/>
      <c r="C85" s="73" t="s">
        <v>1</v>
      </c>
      <c r="D85" s="150">
        <f>SUM(D83:D84)</f>
        <v>371</v>
      </c>
      <c r="E85" s="150">
        <f>SUM(E83:E84)</f>
        <v>344</v>
      </c>
      <c r="F85" s="124">
        <f t="shared" si="8"/>
        <v>-0.07277628032345018</v>
      </c>
      <c r="G85" s="51">
        <f>SUM(G83:G84)</f>
        <v>37</v>
      </c>
      <c r="H85" s="51">
        <f>SUM(H83:H84)</f>
        <v>39</v>
      </c>
      <c r="I85" s="124">
        <f t="shared" si="7"/>
        <v>0.054054054054053946</v>
      </c>
      <c r="J85" s="51">
        <f>SUM(J83:J84)</f>
        <v>408</v>
      </c>
      <c r="K85" s="51">
        <f>SUM(K83:K84)</f>
        <v>383</v>
      </c>
      <c r="L85" s="124">
        <f t="shared" si="5"/>
        <v>-0.06127450980392157</v>
      </c>
    </row>
    <row r="86" spans="1:12" ht="18" customHeight="1">
      <c r="A86" s="114" t="s">
        <v>70</v>
      </c>
      <c r="B86" s="39" t="s">
        <v>34</v>
      </c>
      <c r="C86" s="102" t="s">
        <v>44</v>
      </c>
      <c r="D86" s="149">
        <v>422</v>
      </c>
      <c r="E86" s="236">
        <v>433</v>
      </c>
      <c r="F86" s="124">
        <f t="shared" si="8"/>
        <v>0.026066350710900466</v>
      </c>
      <c r="G86" s="163">
        <v>178</v>
      </c>
      <c r="H86" s="240">
        <v>138</v>
      </c>
      <c r="I86" s="124">
        <f t="shared" si="7"/>
        <v>-0.2247191011235955</v>
      </c>
      <c r="J86" s="51">
        <f aca="true" t="shared" si="10" ref="J86:K88">D86+G86</f>
        <v>600</v>
      </c>
      <c r="K86" s="51">
        <f t="shared" si="10"/>
        <v>571</v>
      </c>
      <c r="L86" s="124">
        <f t="shared" si="5"/>
        <v>-0.04833333333333334</v>
      </c>
    </row>
    <row r="87" spans="1:12" ht="18" customHeight="1">
      <c r="A87" s="114" t="s">
        <v>66</v>
      </c>
      <c r="B87" s="39"/>
      <c r="C87" s="72" t="s">
        <v>44</v>
      </c>
      <c r="D87" s="155">
        <v>155</v>
      </c>
      <c r="E87" s="244"/>
      <c r="F87" s="122">
        <f t="shared" si="8"/>
        <v>-1</v>
      </c>
      <c r="G87" s="157">
        <v>1</v>
      </c>
      <c r="H87" s="241"/>
      <c r="I87" s="122">
        <f t="shared" si="7"/>
        <v>-1</v>
      </c>
      <c r="J87" s="305">
        <f t="shared" si="10"/>
        <v>156</v>
      </c>
      <c r="K87" s="305">
        <f t="shared" si="10"/>
        <v>0</v>
      </c>
      <c r="L87" s="122">
        <f t="shared" si="5"/>
        <v>-1</v>
      </c>
    </row>
    <row r="88" spans="1:12" ht="18" customHeight="1">
      <c r="A88" s="114" t="s">
        <v>67</v>
      </c>
      <c r="B88" s="36" t="s">
        <v>58</v>
      </c>
      <c r="C88" s="59" t="s">
        <v>45</v>
      </c>
      <c r="D88" s="156">
        <v>57</v>
      </c>
      <c r="E88" s="245"/>
      <c r="F88" s="125">
        <f t="shared" si="8"/>
        <v>-1</v>
      </c>
      <c r="G88" s="160">
        <v>1</v>
      </c>
      <c r="H88" s="242"/>
      <c r="I88" s="125">
        <f t="shared" si="7"/>
        <v>-1</v>
      </c>
      <c r="J88" s="47">
        <f t="shared" si="10"/>
        <v>58</v>
      </c>
      <c r="K88" s="47">
        <f t="shared" si="10"/>
        <v>0</v>
      </c>
      <c r="L88" s="125">
        <f t="shared" si="5"/>
        <v>-1</v>
      </c>
    </row>
    <row r="89" spans="1:12" ht="18" customHeight="1" thickBot="1">
      <c r="A89" s="114"/>
      <c r="B89" s="38"/>
      <c r="C89" s="103" t="s">
        <v>1</v>
      </c>
      <c r="D89" s="151">
        <f>SUM(D87:D88)</f>
        <v>212</v>
      </c>
      <c r="E89" s="151">
        <f>SUM(E87:E88)</f>
        <v>0</v>
      </c>
      <c r="F89" s="127">
        <f t="shared" si="8"/>
        <v>-1</v>
      </c>
      <c r="G89" s="53">
        <f>SUM(G87:G88)</f>
        <v>2</v>
      </c>
      <c r="H89" s="53">
        <f>SUM(H87:H88)</f>
        <v>0</v>
      </c>
      <c r="I89" s="127">
        <f t="shared" si="7"/>
        <v>-1</v>
      </c>
      <c r="J89" s="53">
        <f>SUM(J87:J88)</f>
        <v>214</v>
      </c>
      <c r="K89" s="53">
        <f>SUM(K87:K88)</f>
        <v>0</v>
      </c>
      <c r="L89" s="127">
        <f t="shared" si="5"/>
        <v>-1</v>
      </c>
    </row>
    <row r="90" spans="2:12" ht="19.5" customHeight="1" thickTop="1">
      <c r="B90" s="112" t="s">
        <v>36</v>
      </c>
      <c r="C90" s="83" t="s">
        <v>44</v>
      </c>
      <c r="D90" s="84">
        <f>SUM(D4+D36+D62)</f>
        <v>31949</v>
      </c>
      <c r="E90" s="152">
        <f>SUM(E4+E36+E62)</f>
        <v>32461</v>
      </c>
      <c r="F90" s="128">
        <f t="shared" si="8"/>
        <v>0.01602554070549944</v>
      </c>
      <c r="G90" s="52">
        <f>SUM(G4+G36+G62)</f>
        <v>2244</v>
      </c>
      <c r="H90" s="52">
        <f>SUM(H4+H36+H62)</f>
        <v>1808</v>
      </c>
      <c r="I90" s="128">
        <f t="shared" si="7"/>
        <v>-0.19429590017825316</v>
      </c>
      <c r="J90" s="52">
        <f>SUM(J4+J36+J62)</f>
        <v>34193</v>
      </c>
      <c r="K90" s="52">
        <f>SUM(K4+K36+K62)</f>
        <v>34269</v>
      </c>
      <c r="L90" s="128">
        <f t="shared" si="5"/>
        <v>0.0022226771561431047</v>
      </c>
    </row>
    <row r="91" spans="2:12" ht="18" customHeight="1">
      <c r="B91" s="110"/>
      <c r="C91" s="85" t="s">
        <v>45</v>
      </c>
      <c r="D91" s="67">
        <f>SUM(D5+D37+D63)</f>
        <v>12108</v>
      </c>
      <c r="E91" s="142">
        <f>SUM(E5+E37+E63)</f>
        <v>12647</v>
      </c>
      <c r="F91" s="118">
        <f t="shared" si="8"/>
        <v>0.04451602246448627</v>
      </c>
      <c r="G91" s="47">
        <f>SUM(G5+G37+G63)</f>
        <v>533</v>
      </c>
      <c r="H91" s="47">
        <f>SUM(H5+H37+H63)</f>
        <v>510</v>
      </c>
      <c r="I91" s="118">
        <f t="shared" si="7"/>
        <v>-0.04315196998123827</v>
      </c>
      <c r="J91" s="47">
        <f>SUM(J5+J37+J63)</f>
        <v>12641</v>
      </c>
      <c r="K91" s="47">
        <f>SUM(K5+K37+K63)</f>
        <v>13157</v>
      </c>
      <c r="L91" s="118">
        <f t="shared" si="5"/>
        <v>0.04081955541491977</v>
      </c>
    </row>
    <row r="92" spans="2:12" ht="18.75" customHeight="1" thickBot="1">
      <c r="B92" s="113" t="s">
        <v>37</v>
      </c>
      <c r="C92" s="86" t="s">
        <v>1</v>
      </c>
      <c r="D92" s="87">
        <f>SUM(D90:D91)</f>
        <v>44057</v>
      </c>
      <c r="E92" s="153">
        <f>SUM(E90:E91)</f>
        <v>45108</v>
      </c>
      <c r="F92" s="119">
        <f t="shared" si="8"/>
        <v>0.023855459972308646</v>
      </c>
      <c r="G92" s="53">
        <f>SUM(G90:G91)</f>
        <v>2777</v>
      </c>
      <c r="H92" s="53">
        <f>SUM(H90:H91)</f>
        <v>2318</v>
      </c>
      <c r="I92" s="119">
        <f t="shared" si="7"/>
        <v>-0.16528628015844438</v>
      </c>
      <c r="J92" s="53">
        <f>SUM(J90:J91)</f>
        <v>46834</v>
      </c>
      <c r="K92" s="53">
        <f>SUM(K90:K91)</f>
        <v>47426</v>
      </c>
      <c r="L92" s="119">
        <f t="shared" si="5"/>
        <v>0.01264038946064816</v>
      </c>
    </row>
    <row r="93" spans="2:12" ht="9" customHeight="1" thickTop="1">
      <c r="B93" s="88"/>
      <c r="C93" s="89"/>
      <c r="D93" s="90"/>
      <c r="E93" s="90"/>
      <c r="F93" s="91"/>
      <c r="G93" s="54"/>
      <c r="H93" s="54"/>
      <c r="I93" s="92"/>
      <c r="J93" s="54"/>
      <c r="K93" s="54"/>
      <c r="L93" s="92"/>
    </row>
    <row r="94" spans="2:12" ht="9" customHeight="1" thickBot="1">
      <c r="B94" s="88"/>
      <c r="C94" s="89"/>
      <c r="D94" s="54"/>
      <c r="E94" s="54"/>
      <c r="F94" s="91"/>
      <c r="G94" s="54"/>
      <c r="H94" s="54"/>
      <c r="I94" s="92"/>
      <c r="J94" s="54"/>
      <c r="K94" s="54"/>
      <c r="L94" s="92"/>
    </row>
    <row r="95" spans="2:12" ht="25.5" customHeight="1">
      <c r="B95" s="93" t="s">
        <v>3</v>
      </c>
      <c r="C95" s="129" t="s">
        <v>71</v>
      </c>
      <c r="D95" s="132">
        <f>_xlfn.SUMIFS(D7:D89,$A$7:$A$89,"第一種国内")</f>
        <v>17381</v>
      </c>
      <c r="E95" s="132">
        <f>_xlfn.SUMIFS(E7:E89,$A$7:$A$89,"第一種国内")</f>
        <v>17646</v>
      </c>
      <c r="F95" s="136">
        <f aca="true" t="shared" si="11" ref="F95:F110">IF(D95=0,"　　　　　－",(E95/D95)-1)</f>
        <v>0.015246533571140919</v>
      </c>
      <c r="G95" s="107">
        <f>_xlfn.SUMIFS(G7:G89,$A$7:$A$89,"第一種国内")</f>
        <v>197</v>
      </c>
      <c r="H95" s="132">
        <f>_xlfn.SUMIFS(H7:H89,$A$7:$A$89,"第一種国内")</f>
        <v>173</v>
      </c>
      <c r="I95" s="136">
        <f aca="true" t="shared" si="12" ref="I95:I110">IF(G95=0,"　　　　　－",(H95/G95)-1)</f>
        <v>-0.12182741116751272</v>
      </c>
      <c r="J95" s="107">
        <f>_xlfn.SUMIFS(J7:J89,$A$7:$A$89,"第一種国内")</f>
        <v>17578</v>
      </c>
      <c r="K95" s="132">
        <f>_xlfn.SUMIFS(K7:K89,$A$7:$A$89,"第一種国内")</f>
        <v>17819</v>
      </c>
      <c r="L95" s="136">
        <f aca="true" t="shared" si="13" ref="L95:L110">IF(J95=0,"　　　　　－",(K95/J95)-1)</f>
        <v>0.013710319717829211</v>
      </c>
    </row>
    <row r="96" spans="2:12" ht="25.5" customHeight="1">
      <c r="B96" s="94"/>
      <c r="C96" s="130" t="s">
        <v>72</v>
      </c>
      <c r="D96" s="133">
        <f>_xlfn.SUMIFS(D7:D89,$A$7:$A$89,"第一種国際")</f>
        <v>11072</v>
      </c>
      <c r="E96" s="133">
        <f>_xlfn.SUMIFS(E7:E89,$A$7:$A$89,"第一種国際")</f>
        <v>11526</v>
      </c>
      <c r="F96" s="137">
        <f t="shared" si="11"/>
        <v>0.04100433526011571</v>
      </c>
      <c r="G96" s="80">
        <f>_xlfn.SUMIFS(G7:G89,$A$7:$A$89,"第一種国際")</f>
        <v>436</v>
      </c>
      <c r="H96" s="133">
        <f>_xlfn.SUMIFS(H7:H89,$A$7:$A$89,"第一種国際")</f>
        <v>386</v>
      </c>
      <c r="I96" s="137">
        <f t="shared" si="12"/>
        <v>-0.11467889908256879</v>
      </c>
      <c r="J96" s="80">
        <f>_xlfn.SUMIFS(J7:J89,$A$7:$A$89,"第一種国際")</f>
        <v>11508</v>
      </c>
      <c r="K96" s="133">
        <f>_xlfn.SUMIFS(K7:K89,$A$7:$A$89,"第一種国際")</f>
        <v>11912</v>
      </c>
      <c r="L96" s="137">
        <f t="shared" si="13"/>
        <v>0.03510601320820306</v>
      </c>
    </row>
    <row r="97" spans="2:12" ht="25.5" customHeight="1" thickBot="1">
      <c r="B97" s="95"/>
      <c r="C97" s="131" t="s">
        <v>1</v>
      </c>
      <c r="D97" s="134">
        <f>SUM(D67,D70)</f>
        <v>28453</v>
      </c>
      <c r="E97" s="134">
        <f>SUM(E67,E70)</f>
        <v>29172</v>
      </c>
      <c r="F97" s="138">
        <f t="shared" si="11"/>
        <v>0.02526974308508767</v>
      </c>
      <c r="G97" s="55">
        <f>SUM(G67,G70)</f>
        <v>633</v>
      </c>
      <c r="H97" s="134">
        <f>SUM(H67,H70)</f>
        <v>559</v>
      </c>
      <c r="I97" s="138">
        <f t="shared" si="12"/>
        <v>-0.11690363349131117</v>
      </c>
      <c r="J97" s="55">
        <f>SUM(J67,J70)</f>
        <v>29086</v>
      </c>
      <c r="K97" s="134">
        <f>SUM(K67,K70)</f>
        <v>29731</v>
      </c>
      <c r="L97" s="138">
        <f t="shared" si="13"/>
        <v>0.022175617135391512</v>
      </c>
    </row>
    <row r="98" spans="2:12" ht="25.5" customHeight="1">
      <c r="B98" s="93" t="s">
        <v>15</v>
      </c>
      <c r="C98" s="129" t="s">
        <v>71</v>
      </c>
      <c r="D98" s="132">
        <f>_xlfn.SUMIFS(D7:D89,$A$7:$A$89,"第二種国内")</f>
        <v>10623</v>
      </c>
      <c r="E98" s="132">
        <f>_xlfn.SUMIFS(E7:E89,$A$7:$A$89,"第二種国内")</f>
        <v>10973</v>
      </c>
      <c r="F98" s="136">
        <f t="shared" si="11"/>
        <v>0.03294737833003869</v>
      </c>
      <c r="G98" s="107">
        <f>_xlfn.SUMIFS(G7:G89,$A$7:$A$89,"第二種国内")</f>
        <v>775</v>
      </c>
      <c r="H98" s="132">
        <f>_xlfn.SUMIFS(H7:H89,$A$7:$A$89,"第二種国内")</f>
        <v>613</v>
      </c>
      <c r="I98" s="136">
        <f t="shared" si="12"/>
        <v>-0.20903225806451609</v>
      </c>
      <c r="J98" s="107">
        <f>_xlfn.SUMIFS(J7:J89,$A$7:$A$89,"第二種国内")</f>
        <v>11398</v>
      </c>
      <c r="K98" s="132">
        <f>_xlfn.SUMIFS(K7:K89,$A$7:$A$89,"第二種国内")</f>
        <v>11586</v>
      </c>
      <c r="L98" s="136">
        <f t="shared" si="13"/>
        <v>0.01649412177575016</v>
      </c>
    </row>
    <row r="99" spans="2:12" ht="25.5" customHeight="1">
      <c r="B99" s="94"/>
      <c r="C99" s="130" t="s">
        <v>72</v>
      </c>
      <c r="D99" s="133">
        <f>_xlfn.SUMIFS(D7:D89,$A$7:$A$89,"第二種国際")</f>
        <v>843</v>
      </c>
      <c r="E99" s="133">
        <f>_xlfn.SUMIFS(E7:E89,$A$7:$A$89,"第二種国際")</f>
        <v>997</v>
      </c>
      <c r="F99" s="137">
        <f t="shared" si="11"/>
        <v>0.18268090154211158</v>
      </c>
      <c r="G99" s="80">
        <f>_xlfn.SUMIFS(G7:G89,$A$7:$A$89,"第二種国際")</f>
        <v>94</v>
      </c>
      <c r="H99" s="133">
        <f>_xlfn.SUMIFS(H7:H89,$A$7:$A$89,"第二種国際")</f>
        <v>113</v>
      </c>
      <c r="I99" s="137">
        <f t="shared" si="12"/>
        <v>0.2021276595744681</v>
      </c>
      <c r="J99" s="80">
        <f>_xlfn.SUMIFS(J7:J89,$A$7:$A$89,"第二種国際")</f>
        <v>937</v>
      </c>
      <c r="K99" s="133">
        <f>_xlfn.SUMIFS(K7:K89,$A$7:$A$89,"第二種国際")</f>
        <v>1110</v>
      </c>
      <c r="L99" s="137">
        <f t="shared" si="13"/>
        <v>0.18463180362860188</v>
      </c>
    </row>
    <row r="100" spans="2:12" ht="25.5" customHeight="1" thickBot="1">
      <c r="B100" s="95"/>
      <c r="C100" s="131" t="s">
        <v>1</v>
      </c>
      <c r="D100" s="134">
        <f>SUM(D98:D99)</f>
        <v>11466</v>
      </c>
      <c r="E100" s="134">
        <f>SUM(E98:E99)</f>
        <v>11970</v>
      </c>
      <c r="F100" s="138">
        <f t="shared" si="11"/>
        <v>0.04395604395604402</v>
      </c>
      <c r="G100" s="55">
        <f>SUM(G98:G99)</f>
        <v>869</v>
      </c>
      <c r="H100" s="134">
        <f>SUM(H98:H99)</f>
        <v>726</v>
      </c>
      <c r="I100" s="138">
        <f t="shared" si="12"/>
        <v>-0.16455696202531644</v>
      </c>
      <c r="J100" s="55">
        <f>SUM(J98:J99)</f>
        <v>12335</v>
      </c>
      <c r="K100" s="134">
        <f>SUM(K98:K99)</f>
        <v>12696</v>
      </c>
      <c r="L100" s="138">
        <f t="shared" si="13"/>
        <v>0.029266315362788786</v>
      </c>
    </row>
    <row r="101" spans="2:12" ht="25.5" customHeight="1">
      <c r="B101" s="93" t="s">
        <v>31</v>
      </c>
      <c r="C101" s="129" t="s">
        <v>71</v>
      </c>
      <c r="D101" s="132">
        <f>_xlfn.SUMIFS(D7:D89,$A$7:$A$89,"第三種国内")</f>
        <v>2925</v>
      </c>
      <c r="E101" s="132">
        <f>_xlfn.SUMIFS(E7:E89,$A$7:$A$89,"第三種国内")</f>
        <v>2853</v>
      </c>
      <c r="F101" s="136">
        <f t="shared" si="11"/>
        <v>-0.024615384615384595</v>
      </c>
      <c r="G101" s="107">
        <f>_xlfn.SUMIFS(G7:G89,$A$7:$A$89,"第三種国内")</f>
        <v>736</v>
      </c>
      <c r="H101" s="132">
        <f>_xlfn.SUMIFS(H7:H89,$A$7:$A$89,"第三種国内")</f>
        <v>602</v>
      </c>
      <c r="I101" s="136">
        <f t="shared" si="12"/>
        <v>-0.18206521739130432</v>
      </c>
      <c r="J101" s="107">
        <f>_xlfn.SUMIFS(J7:J89,$A$7:$A$89,"第三種国内")</f>
        <v>3661</v>
      </c>
      <c r="K101" s="132">
        <f>_xlfn.SUMIFS(K7:K89,$A$7:$A$89,"第三種国内")</f>
        <v>3455</v>
      </c>
      <c r="L101" s="136">
        <f t="shared" si="13"/>
        <v>-0.056268779022125126</v>
      </c>
    </row>
    <row r="102" spans="2:12" ht="25.5" customHeight="1">
      <c r="B102" s="94"/>
      <c r="C102" s="130" t="s">
        <v>72</v>
      </c>
      <c r="D102" s="133">
        <f>_xlfn.SUMIFS(D7:D89,$A$7:$A$89,"第三種国際")</f>
        <v>136</v>
      </c>
      <c r="E102" s="133">
        <f>_xlfn.SUMIFS(E7:E89,$A$7:$A$89,"第三種国際")</f>
        <v>124</v>
      </c>
      <c r="F102" s="137">
        <f t="shared" si="11"/>
        <v>-0.08823529411764708</v>
      </c>
      <c r="G102" s="80">
        <f>_xlfn.SUMIFS(G7:G89,$A$7:$A$89,"第三種国際")</f>
        <v>2</v>
      </c>
      <c r="H102" s="133">
        <f>_xlfn.SUMIFS(H7:H89,$A$7:$A$89,"第三種国際")</f>
        <v>11</v>
      </c>
      <c r="I102" s="137">
        <f t="shared" si="12"/>
        <v>4.5</v>
      </c>
      <c r="J102" s="80">
        <f>_xlfn.SUMIFS(J7:J89,$A$7:$A$89,"第三種国際")</f>
        <v>138</v>
      </c>
      <c r="K102" s="133">
        <f>_xlfn.SUMIFS(K7:K89,$A$7:$A$89,"第三種国際")</f>
        <v>135</v>
      </c>
      <c r="L102" s="137">
        <f t="shared" si="13"/>
        <v>-0.021739130434782594</v>
      </c>
    </row>
    <row r="103" spans="2:12" ht="25.5" customHeight="1" thickBot="1">
      <c r="B103" s="95"/>
      <c r="C103" s="96" t="s">
        <v>1</v>
      </c>
      <c r="D103" s="134">
        <f>SUM(D101:D102)</f>
        <v>3061</v>
      </c>
      <c r="E103" s="134">
        <f>SUM(E101:E102)</f>
        <v>2977</v>
      </c>
      <c r="F103" s="138">
        <f t="shared" si="11"/>
        <v>-0.02744201241424371</v>
      </c>
      <c r="G103" s="55">
        <f>SUM(G101:G102)</f>
        <v>738</v>
      </c>
      <c r="H103" s="134">
        <f>SUM(H101:H102)</f>
        <v>613</v>
      </c>
      <c r="I103" s="138">
        <f t="shared" si="12"/>
        <v>-0.16937669376693765</v>
      </c>
      <c r="J103" s="55">
        <f>SUM(J101:J102)</f>
        <v>3799</v>
      </c>
      <c r="K103" s="134">
        <f>SUM(K101:K102)</f>
        <v>3590</v>
      </c>
      <c r="L103" s="138">
        <f t="shared" si="13"/>
        <v>-0.055014477494077396</v>
      </c>
    </row>
    <row r="104" spans="2:12" ht="25.5" customHeight="1">
      <c r="B104" s="93" t="s">
        <v>33</v>
      </c>
      <c r="C104" s="129" t="s">
        <v>71</v>
      </c>
      <c r="D104" s="132">
        <f>_xlfn.SUMIFS(D7:D89,$A$7:$A$89,"共用国内")</f>
        <v>598</v>
      </c>
      <c r="E104" s="132">
        <f>_xlfn.SUMIFS(E7:E89,$A$7:$A$89,"共用国内")</f>
        <v>556</v>
      </c>
      <c r="F104" s="136">
        <f t="shared" si="11"/>
        <v>-0.07023411371237454</v>
      </c>
      <c r="G104" s="107">
        <f>_xlfn.SUMIFS(G7:G89,$A$7:$A$89,"共用国内")</f>
        <v>358</v>
      </c>
      <c r="H104" s="132">
        <f>_xlfn.SUMIFS(H7:H89,$A$7:$A$89,"共用国内")</f>
        <v>282</v>
      </c>
      <c r="I104" s="136">
        <f t="shared" si="12"/>
        <v>-0.2122905027932961</v>
      </c>
      <c r="J104" s="107">
        <f>_xlfn.SUMIFS(J7:J89,$A$7:$A$89,"共用国内")</f>
        <v>956</v>
      </c>
      <c r="K104" s="132">
        <f>_xlfn.SUMIFS(K7:K89,$A$7:$A$89,"共用国内")</f>
        <v>838</v>
      </c>
      <c r="L104" s="136">
        <f t="shared" si="13"/>
        <v>-0.12343096234309625</v>
      </c>
    </row>
    <row r="105" spans="2:12" ht="25.5" customHeight="1">
      <c r="B105" s="94"/>
      <c r="C105" s="130" t="s">
        <v>72</v>
      </c>
      <c r="D105" s="133">
        <f>_xlfn.SUMIFS(D7:D89,$A$7:$A$89,"共用国際")</f>
        <v>57</v>
      </c>
      <c r="E105" s="133">
        <f>_xlfn.SUMIFS(E7:E89,$A$7:$A$89,"共用国際")</f>
        <v>0</v>
      </c>
      <c r="F105" s="137">
        <f t="shared" si="11"/>
        <v>-1</v>
      </c>
      <c r="G105" s="80">
        <f>_xlfn.SUMIFS(G7:G89,$A$7:$A$89,"共用国際")</f>
        <v>1</v>
      </c>
      <c r="H105" s="133">
        <f>_xlfn.SUMIFS(H7:H89,$A$7:$A$89,"共用国際")</f>
        <v>0</v>
      </c>
      <c r="I105" s="137">
        <f t="shared" si="12"/>
        <v>-1</v>
      </c>
      <c r="J105" s="80">
        <f>_xlfn.SUMIFS(J7:J89,$A$7:$A$89,"共用国際")</f>
        <v>58</v>
      </c>
      <c r="K105" s="133">
        <f>_xlfn.SUMIFS(K7:K89,$A$7:$A$89,"共用国際")</f>
        <v>0</v>
      </c>
      <c r="L105" s="137">
        <f t="shared" si="13"/>
        <v>-1</v>
      </c>
    </row>
    <row r="106" spans="2:12" ht="25.5" customHeight="1" thickBot="1">
      <c r="B106" s="95"/>
      <c r="C106" s="96" t="s">
        <v>1</v>
      </c>
      <c r="D106" s="134">
        <f>SUM(D104:D105)</f>
        <v>655</v>
      </c>
      <c r="E106" s="134">
        <f>SUM(E104:E105)</f>
        <v>556</v>
      </c>
      <c r="F106" s="138">
        <f t="shared" si="11"/>
        <v>-0.1511450381679389</v>
      </c>
      <c r="G106" s="55">
        <f>SUM(G104:G105)</f>
        <v>359</v>
      </c>
      <c r="H106" s="134">
        <f>SUM(H104:H105)</f>
        <v>282</v>
      </c>
      <c r="I106" s="138">
        <f t="shared" si="12"/>
        <v>-0.21448467966573814</v>
      </c>
      <c r="J106" s="55">
        <f>SUM(J104:J105)</f>
        <v>1014</v>
      </c>
      <c r="K106" s="134">
        <f>SUM(K104:K105)</f>
        <v>838</v>
      </c>
      <c r="L106" s="138">
        <f t="shared" si="13"/>
        <v>-0.17357001972386588</v>
      </c>
    </row>
    <row r="107" spans="2:12" ht="25.5" customHeight="1" thickBot="1">
      <c r="B107" s="97" t="s">
        <v>35</v>
      </c>
      <c r="C107" s="98" t="s">
        <v>44</v>
      </c>
      <c r="D107" s="135">
        <f>_xlfn.SUMIFS(D7:D89,$A$7:$A$89,"その他国内")</f>
        <v>422</v>
      </c>
      <c r="E107" s="135">
        <f>_xlfn.SUMIFS(E7:E89,$A$7:$A$89,"その他国内")</f>
        <v>433</v>
      </c>
      <c r="F107" s="139">
        <f t="shared" si="11"/>
        <v>0.026066350710900466</v>
      </c>
      <c r="G107" s="108">
        <f>_xlfn.SUMIFS(G7:G89,$A$7:$A$89,"その他国内")</f>
        <v>178</v>
      </c>
      <c r="H107" s="135">
        <f>_xlfn.SUMIFS(H7:H89,$A$7:$A$89,"その他国内")</f>
        <v>138</v>
      </c>
      <c r="I107" s="139">
        <f t="shared" si="12"/>
        <v>-0.2247191011235955</v>
      </c>
      <c r="J107" s="108">
        <f>_xlfn.SUMIFS(J7:J89,$A$7:$A$89,"その他国内")</f>
        <v>600</v>
      </c>
      <c r="K107" s="135">
        <f>_xlfn.SUMIFS(K7:K89,$A$7:$A$89,"その他国内")</f>
        <v>571</v>
      </c>
      <c r="L107" s="139">
        <f t="shared" si="13"/>
        <v>-0.04833333333333334</v>
      </c>
    </row>
    <row r="108" spans="2:12" ht="25.5" customHeight="1">
      <c r="B108" s="93" t="s">
        <v>73</v>
      </c>
      <c r="C108" s="129" t="s">
        <v>71</v>
      </c>
      <c r="D108" s="132">
        <f>SUM(D98,D101,D104,D107)</f>
        <v>14568</v>
      </c>
      <c r="E108" s="132">
        <f>SUM(E98,E101,E104,E107)</f>
        <v>14815</v>
      </c>
      <c r="F108" s="136">
        <f t="shared" si="11"/>
        <v>0.01695496979681499</v>
      </c>
      <c r="G108" s="132">
        <f>SUM(G98,G101,G104,G107)</f>
        <v>2047</v>
      </c>
      <c r="H108" s="132">
        <f>SUM(H98,H101,H104,H107)</f>
        <v>1635</v>
      </c>
      <c r="I108" s="136">
        <f t="shared" si="12"/>
        <v>-0.20127015144113336</v>
      </c>
      <c r="J108" s="132">
        <f>SUM(J98,J101,J104,J107)</f>
        <v>16615</v>
      </c>
      <c r="K108" s="132">
        <f>SUM(K98,K101,K104,K107)</f>
        <v>16450</v>
      </c>
      <c r="L108" s="136">
        <f t="shared" si="13"/>
        <v>-0.009930785434848044</v>
      </c>
    </row>
    <row r="109" spans="2:12" ht="25.5" customHeight="1">
      <c r="B109" s="94" t="s">
        <v>74</v>
      </c>
      <c r="C109" s="130" t="s">
        <v>72</v>
      </c>
      <c r="D109" s="133">
        <f>SUM(D99,D102,D105)</f>
        <v>1036</v>
      </c>
      <c r="E109" s="133">
        <f>SUM(E99,E102,E105)</f>
        <v>1121</v>
      </c>
      <c r="F109" s="137">
        <f t="shared" si="11"/>
        <v>0.08204633204633205</v>
      </c>
      <c r="G109" s="133">
        <f>SUM(G99,G102,G105)</f>
        <v>97</v>
      </c>
      <c r="H109" s="133">
        <f>SUM(H99,H102,H105)</f>
        <v>124</v>
      </c>
      <c r="I109" s="137">
        <f t="shared" si="12"/>
        <v>0.2783505154639174</v>
      </c>
      <c r="J109" s="133">
        <f>SUM(J99,J102,J105)</f>
        <v>1133</v>
      </c>
      <c r="K109" s="133">
        <f>SUM(K99,K102,K105)</f>
        <v>1245</v>
      </c>
      <c r="L109" s="137">
        <f t="shared" si="13"/>
        <v>0.09885260370697257</v>
      </c>
    </row>
    <row r="110" spans="2:12" s="56" customFormat="1" ht="25.5" customHeight="1" thickBot="1">
      <c r="B110" s="95"/>
      <c r="C110" s="96" t="s">
        <v>1</v>
      </c>
      <c r="D110" s="134">
        <f>SUM(D108:D109)</f>
        <v>15604</v>
      </c>
      <c r="E110" s="134">
        <f>SUM(E108:E109)</f>
        <v>15936</v>
      </c>
      <c r="F110" s="138">
        <f t="shared" si="11"/>
        <v>0.02127659574468077</v>
      </c>
      <c r="G110" s="55">
        <f>SUM(G108:G109)</f>
        <v>2144</v>
      </c>
      <c r="H110" s="134">
        <f>SUM(H108:H109)</f>
        <v>1759</v>
      </c>
      <c r="I110" s="138">
        <f t="shared" si="12"/>
        <v>-0.17957089552238803</v>
      </c>
      <c r="J110" s="55">
        <f>SUM(J108:J109)</f>
        <v>17748</v>
      </c>
      <c r="K110" s="134">
        <f>SUM(K108:K109)</f>
        <v>17695</v>
      </c>
      <c r="L110" s="138">
        <f t="shared" si="13"/>
        <v>-0.0029862519720531555</v>
      </c>
    </row>
    <row r="111" s="56" customFormat="1" ht="13.5"/>
    <row r="112" s="56" customFormat="1" ht="13.5"/>
    <row r="113" s="56" customFormat="1" ht="13.5"/>
    <row r="114" s="56" customFormat="1" ht="13.5"/>
    <row r="115" s="56" customFormat="1" ht="13.5"/>
  </sheetData>
  <sheetProtection/>
  <mergeCells count="4">
    <mergeCell ref="D2:F2"/>
    <mergeCell ref="G2:I2"/>
    <mergeCell ref="J2:L2"/>
    <mergeCell ref="B1:L1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5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" sqref="H1:K16384"/>
    </sheetView>
  </sheetViews>
  <sheetFormatPr defaultColWidth="9.00390625" defaultRowHeight="13.5"/>
  <cols>
    <col min="1" max="1" width="2.125" style="57" customWidth="1"/>
    <col min="2" max="2" width="21.375" style="99" customWidth="1"/>
    <col min="3" max="3" width="11.00390625" style="99" customWidth="1"/>
    <col min="4" max="4" width="21.125" style="57" customWidth="1"/>
    <col min="5" max="5" width="14.625" style="100" customWidth="1"/>
    <col min="6" max="6" width="21.125" style="57" customWidth="1"/>
    <col min="7" max="7" width="14.625" style="100" customWidth="1"/>
    <col min="8" max="8" width="14.625" style="57" customWidth="1"/>
    <col min="9" max="9" width="13.125" style="57" customWidth="1"/>
    <col min="10" max="10" width="14.625" style="57" customWidth="1"/>
    <col min="11" max="11" width="14.625" style="100" customWidth="1"/>
    <col min="12" max="12" width="28.125" style="57" customWidth="1"/>
    <col min="13" max="13" width="26.75390625" style="100" customWidth="1"/>
    <col min="14" max="16384" width="9.00390625" style="57" customWidth="1"/>
  </cols>
  <sheetData>
    <row r="1" spans="2:13" ht="29.25" customHeight="1" thickBot="1">
      <c r="B1" s="478" t="str">
        <f>'入力シート'!B1</f>
        <v>管内空港の利用概況集計表（平成29年8月確定値）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2:13" ht="28.5" customHeight="1" thickBot="1" thickTop="1">
      <c r="B2" s="60" t="s">
        <v>54</v>
      </c>
      <c r="C2" s="61"/>
      <c r="D2" s="430" t="s">
        <v>40</v>
      </c>
      <c r="E2" s="432"/>
      <c r="F2" s="430" t="s">
        <v>41</v>
      </c>
      <c r="G2" s="432"/>
      <c r="H2" s="430" t="s">
        <v>106</v>
      </c>
      <c r="I2" s="431"/>
      <c r="J2" s="431"/>
      <c r="K2" s="432"/>
      <c r="L2" s="479" t="s">
        <v>42</v>
      </c>
      <c r="M2" s="480"/>
    </row>
    <row r="3" spans="2:13" s="262" customFormat="1" ht="35.25" thickBot="1">
      <c r="B3" s="255"/>
      <c r="C3" s="256"/>
      <c r="D3" s="257" t="s">
        <v>0</v>
      </c>
      <c r="E3" s="258" t="s">
        <v>94</v>
      </c>
      <c r="F3" s="259" t="s">
        <v>50</v>
      </c>
      <c r="G3" s="258" t="s">
        <v>94</v>
      </c>
      <c r="H3" s="260" t="s">
        <v>103</v>
      </c>
      <c r="I3" s="261" t="s">
        <v>104</v>
      </c>
      <c r="J3" s="320" t="s">
        <v>105</v>
      </c>
      <c r="K3" s="258" t="s">
        <v>94</v>
      </c>
      <c r="L3" s="481" t="s">
        <v>7</v>
      </c>
      <c r="M3" s="482"/>
    </row>
    <row r="4" spans="2:13" ht="18.75" customHeight="1">
      <c r="B4" s="65"/>
      <c r="C4" s="66" t="s">
        <v>44</v>
      </c>
      <c r="D4" s="171">
        <f>'入力シート'!E4</f>
        <v>2670302</v>
      </c>
      <c r="E4" s="172">
        <f>'入力シート'!F4</f>
        <v>0.06756011742632761</v>
      </c>
      <c r="F4" s="171">
        <f>'入力シート'!H4</f>
        <v>21168661</v>
      </c>
      <c r="G4" s="172">
        <f>'入力シート'!I4</f>
        <v>-0.01845518350114006</v>
      </c>
      <c r="H4" s="287">
        <f>'入力シート 着陸回数'!E4</f>
        <v>8823</v>
      </c>
      <c r="I4" s="288">
        <f>'入力シート 着陸回数'!H4</f>
        <v>517</v>
      </c>
      <c r="J4" s="321">
        <f>'入力シート 着陸回数'!K4</f>
        <v>9340</v>
      </c>
      <c r="K4" s="172">
        <f>'入力シート 着陸回数'!L4</f>
        <v>0.0031145956395661756</v>
      </c>
      <c r="L4" s="458" t="s">
        <v>7</v>
      </c>
      <c r="M4" s="459"/>
    </row>
    <row r="5" spans="2:13" ht="17.25" customHeight="1">
      <c r="B5" s="36" t="s">
        <v>38</v>
      </c>
      <c r="C5" s="59" t="s">
        <v>45</v>
      </c>
      <c r="D5" s="173">
        <f>'入力シート'!E5</f>
        <v>358403</v>
      </c>
      <c r="E5" s="174">
        <f>'入力シート'!F5</f>
        <v>0.27940299786173006</v>
      </c>
      <c r="F5" s="173">
        <f>'入力シート'!H5</f>
        <v>995928</v>
      </c>
      <c r="G5" s="174">
        <f>'入力シート'!I5</f>
        <v>0.2434675776099724</v>
      </c>
      <c r="H5" s="289">
        <f>'入力シート 着陸回数'!E5</f>
        <v>890</v>
      </c>
      <c r="I5" s="290">
        <f>'入力シート 着陸回数'!H5</f>
        <v>103</v>
      </c>
      <c r="J5" s="322">
        <f>'入力シート 着陸回数'!K5</f>
        <v>993</v>
      </c>
      <c r="K5" s="174">
        <f>'入力シート 着陸回数'!L5</f>
        <v>0.2474874371859297</v>
      </c>
      <c r="L5" s="474"/>
      <c r="M5" s="475"/>
    </row>
    <row r="6" spans="2:13" ht="18.75" customHeight="1" thickBot="1">
      <c r="B6" s="68"/>
      <c r="C6" s="69" t="s">
        <v>1</v>
      </c>
      <c r="D6" s="175">
        <f>'入力シート'!E6</f>
        <v>3028705</v>
      </c>
      <c r="E6" s="176">
        <f>'入力シート'!F6</f>
        <v>0.08889584769936221</v>
      </c>
      <c r="F6" s="177">
        <f>'入力シート'!H6</f>
        <v>22164589</v>
      </c>
      <c r="G6" s="176">
        <f>'入力シート'!I6</f>
        <v>-0.00907638483975437</v>
      </c>
      <c r="H6" s="291">
        <f>'入力シート 着陸回数'!E6</f>
        <v>9713</v>
      </c>
      <c r="I6" s="292">
        <f>'入力シート 着陸回数'!H6</f>
        <v>620</v>
      </c>
      <c r="J6" s="323">
        <f>'入力シート 着陸回数'!K6</f>
        <v>10333</v>
      </c>
      <c r="K6" s="186">
        <f>'入力シート 着陸回数'!L6</f>
        <v>0.02236074008113187</v>
      </c>
      <c r="L6" s="456" t="s">
        <v>7</v>
      </c>
      <c r="M6" s="457"/>
    </row>
    <row r="7" spans="2:13" ht="18.75" customHeight="1">
      <c r="B7" s="36"/>
      <c r="C7" s="58" t="s">
        <v>44</v>
      </c>
      <c r="D7" s="178">
        <f>'入力シート'!E7</f>
        <v>2000898</v>
      </c>
      <c r="E7" s="179">
        <f>'入力シート'!F7</f>
        <v>0.06409179841744828</v>
      </c>
      <c r="F7" s="180">
        <f>'入力シート'!H7</f>
        <v>19006714</v>
      </c>
      <c r="G7" s="179">
        <f>'入力シート'!I7</f>
        <v>-0.014636857345710963</v>
      </c>
      <c r="H7" s="287">
        <f>'入力シート 着陸回数'!E7</f>
        <v>5916</v>
      </c>
      <c r="I7" s="288">
        <f>'入力シート 着陸回数'!H7</f>
        <v>29</v>
      </c>
      <c r="J7" s="321">
        <f>'入力シート 着陸回数'!K7</f>
        <v>5945</v>
      </c>
      <c r="K7" s="172">
        <f>'入力シート 着陸回数'!L7</f>
        <v>0.025884383088869756</v>
      </c>
      <c r="L7" s="458" t="s">
        <v>7</v>
      </c>
      <c r="M7" s="459"/>
    </row>
    <row r="8" spans="2:13" ht="17.25" customHeight="1">
      <c r="B8" s="36" t="s">
        <v>4</v>
      </c>
      <c r="C8" s="70" t="s">
        <v>45</v>
      </c>
      <c r="D8" s="181">
        <f>'入力シート'!E8</f>
        <v>324191</v>
      </c>
      <c r="E8" s="174">
        <f>'入力シート'!F8</f>
        <v>0.3256851471706754</v>
      </c>
      <c r="F8" s="182">
        <f>'入力シート'!H8</f>
        <v>995928</v>
      </c>
      <c r="G8" s="174">
        <f>'入力シート'!I8</f>
        <v>0.2434675776099724</v>
      </c>
      <c r="H8" s="289">
        <f>'入力シート 着陸回数'!E8</f>
        <v>814</v>
      </c>
      <c r="I8" s="290">
        <f>'入力シート 着陸回数'!H8</f>
        <v>55</v>
      </c>
      <c r="J8" s="322">
        <f>'入力シート 着陸回数'!K8</f>
        <v>869</v>
      </c>
      <c r="K8" s="174">
        <f>'入力シート 着陸回数'!L8</f>
        <v>0.29701492537313423</v>
      </c>
      <c r="L8" s="474"/>
      <c r="M8" s="475"/>
    </row>
    <row r="9" spans="2:13" ht="18" customHeight="1">
      <c r="B9" s="36"/>
      <c r="C9" s="71" t="s">
        <v>1</v>
      </c>
      <c r="D9" s="183">
        <f>'入力シート'!E9</f>
        <v>2325089</v>
      </c>
      <c r="E9" s="184">
        <f>'入力シート'!F9</f>
        <v>0.09419711830100508</v>
      </c>
      <c r="F9" s="185">
        <f>'入力シート'!H9</f>
        <v>20002642</v>
      </c>
      <c r="G9" s="184">
        <f>'入力シート'!I9</f>
        <v>-0.004346994393670922</v>
      </c>
      <c r="H9" s="204">
        <f>'入力シート 着陸回数'!E9</f>
        <v>6730</v>
      </c>
      <c r="I9" s="293">
        <f>'入力シート 着陸回数'!H9</f>
        <v>84</v>
      </c>
      <c r="J9" s="324">
        <f>'入力シート 着陸回数'!K9</f>
        <v>6814</v>
      </c>
      <c r="K9" s="191">
        <f>'入力シート 着陸回数'!L9</f>
        <v>0.05398298530549117</v>
      </c>
      <c r="L9" s="436" t="s">
        <v>7</v>
      </c>
      <c r="M9" s="437"/>
    </row>
    <row r="10" spans="2:13" ht="17.25" customHeight="1">
      <c r="B10" s="39"/>
      <c r="C10" s="72" t="s">
        <v>44</v>
      </c>
      <c r="D10" s="183">
        <f>'入力シート'!E10</f>
        <v>124506</v>
      </c>
      <c r="E10" s="186">
        <f>'入力シート'!F10</f>
        <v>0.03926478689838242</v>
      </c>
      <c r="F10" s="187">
        <f>'入力シート'!H10</f>
        <v>592541</v>
      </c>
      <c r="G10" s="186">
        <f>'入力シート'!I10</f>
        <v>-0.0019807416664842092</v>
      </c>
      <c r="H10" s="291">
        <f>'入力シート 着陸回数'!E10</f>
        <v>308</v>
      </c>
      <c r="I10" s="292">
        <f>'入力シート 着陸回数'!H10</f>
        <v>34</v>
      </c>
      <c r="J10" s="323">
        <f>'入力シート 着陸回数'!K10</f>
        <v>342</v>
      </c>
      <c r="K10" s="186">
        <f>'入力シート 着陸回数'!L10</f>
        <v>-0.13636363636363635</v>
      </c>
      <c r="L10" s="476"/>
      <c r="M10" s="477"/>
    </row>
    <row r="11" spans="2:13" ht="17.25" customHeight="1">
      <c r="B11" s="36" t="s">
        <v>5</v>
      </c>
      <c r="C11" s="59" t="s">
        <v>45</v>
      </c>
      <c r="D11" s="181">
        <f>'入力シート'!E11</f>
        <v>14442</v>
      </c>
      <c r="E11" s="188">
        <f>'入力シート'!F11</f>
        <v>-0.23961459485073444</v>
      </c>
      <c r="F11" s="189">
        <f>'入力シート'!H11</f>
        <v>0</v>
      </c>
      <c r="G11" s="188" t="str">
        <f>'入力シート'!I11</f>
        <v>　　　　　 －</v>
      </c>
      <c r="H11" s="289">
        <f>'入力シート 着陸回数'!E11</f>
        <v>22</v>
      </c>
      <c r="I11" s="290">
        <f>'入力シート 着陸回数'!H11</f>
        <v>28</v>
      </c>
      <c r="J11" s="322">
        <f>'入力シート 着陸回数'!K11</f>
        <v>50</v>
      </c>
      <c r="K11" s="174">
        <f>'入力シート 着陸回数'!L11</f>
        <v>-0.21875</v>
      </c>
      <c r="L11" s="440"/>
      <c r="M11" s="441"/>
    </row>
    <row r="12" spans="2:13" ht="18" customHeight="1">
      <c r="B12" s="40"/>
      <c r="C12" s="73" t="s">
        <v>1</v>
      </c>
      <c r="D12" s="190">
        <f>'入力シート'!E12</f>
        <v>138948</v>
      </c>
      <c r="E12" s="191">
        <f>'入力シート'!F12</f>
        <v>0.0011023451853453547</v>
      </c>
      <c r="F12" s="192">
        <f>'入力シート'!H12</f>
        <v>592541</v>
      </c>
      <c r="G12" s="191">
        <f>'入力シート'!I12</f>
        <v>-0.0019807416664842092</v>
      </c>
      <c r="H12" s="204">
        <f>'入力シート 着陸回数'!E12</f>
        <v>330</v>
      </c>
      <c r="I12" s="293">
        <f>'入力シート 着陸回数'!H12</f>
        <v>62</v>
      </c>
      <c r="J12" s="324">
        <f>'入力シート 着陸回数'!K12</f>
        <v>392</v>
      </c>
      <c r="K12" s="191">
        <f>'入力シート 着陸回数'!L12</f>
        <v>-0.14782608695652177</v>
      </c>
      <c r="L12" s="436" t="s">
        <v>7</v>
      </c>
      <c r="M12" s="437"/>
    </row>
    <row r="13" spans="2:13" ht="17.25" customHeight="1">
      <c r="B13" s="42"/>
      <c r="C13" s="58" t="s">
        <v>44</v>
      </c>
      <c r="D13" s="178">
        <f>'入力シート'!E13</f>
        <v>33515</v>
      </c>
      <c r="E13" s="179">
        <f>'入力シート'!F13</f>
        <v>0.05230933467298815</v>
      </c>
      <c r="F13" s="180">
        <f>'入力シート'!H13</f>
        <v>36531</v>
      </c>
      <c r="G13" s="179">
        <f>'入力シート'!I13</f>
        <v>-0.663597101102281</v>
      </c>
      <c r="H13" s="291">
        <f>'入力シート 着陸回数'!E13</f>
        <v>124</v>
      </c>
      <c r="I13" s="292">
        <f>'入力シート 着陸回数'!H13</f>
        <v>44</v>
      </c>
      <c r="J13" s="323">
        <f>'入力シート 着陸回数'!K13</f>
        <v>168</v>
      </c>
      <c r="K13" s="186">
        <f>'入力シート 着陸回数'!L13</f>
        <v>-0.125</v>
      </c>
      <c r="L13" s="434"/>
      <c r="M13" s="435"/>
    </row>
    <row r="14" spans="2:13" ht="17.25" customHeight="1">
      <c r="B14" s="43" t="s">
        <v>6</v>
      </c>
      <c r="C14" s="70" t="s">
        <v>45</v>
      </c>
      <c r="D14" s="181">
        <f>'入力シート'!E14</f>
        <v>0</v>
      </c>
      <c r="E14" s="188" t="str">
        <f>'入力シート'!F14</f>
        <v>　　　　　 －</v>
      </c>
      <c r="F14" s="182">
        <f>'入力シート'!H14</f>
        <v>0</v>
      </c>
      <c r="G14" s="188" t="str">
        <f>'入力シート'!I14</f>
        <v>　　　　　 －</v>
      </c>
      <c r="H14" s="289">
        <f>'入力シート 着陸回数'!E14</f>
        <v>0</v>
      </c>
      <c r="I14" s="290">
        <f>'入力シート 着陸回数'!H14</f>
        <v>0</v>
      </c>
      <c r="J14" s="322">
        <f>'入力シート 着陸回数'!K14</f>
        <v>0</v>
      </c>
      <c r="K14" s="174" t="str">
        <f>'入力シート 着陸回数'!L14</f>
        <v>　　　　　 －</v>
      </c>
      <c r="L14" s="440"/>
      <c r="M14" s="441"/>
    </row>
    <row r="15" spans="2:13" ht="18" customHeight="1">
      <c r="B15" s="43"/>
      <c r="C15" s="71" t="s">
        <v>46</v>
      </c>
      <c r="D15" s="183">
        <f>'入力シート'!E15</f>
        <v>33515</v>
      </c>
      <c r="E15" s="191">
        <f>'入力シート'!F15</f>
        <v>0.05230933467298815</v>
      </c>
      <c r="F15" s="185">
        <f>'入力シート'!H15</f>
        <v>36531</v>
      </c>
      <c r="G15" s="191">
        <f>'入力シート'!I15</f>
        <v>-0.663597101102281</v>
      </c>
      <c r="H15" s="204">
        <f>'入力シート 着陸回数'!E15</f>
        <v>124</v>
      </c>
      <c r="I15" s="293">
        <f>'入力シート 着陸回数'!H15</f>
        <v>44</v>
      </c>
      <c r="J15" s="324">
        <f>'入力シート 着陸回数'!K15</f>
        <v>168</v>
      </c>
      <c r="K15" s="191">
        <f>'入力シート 着陸回数'!L15</f>
        <v>-0.125</v>
      </c>
      <c r="L15" s="436"/>
      <c r="M15" s="437"/>
    </row>
    <row r="16" spans="2:13" ht="17.25" customHeight="1">
      <c r="B16" s="39"/>
      <c r="C16" s="72" t="s">
        <v>44</v>
      </c>
      <c r="D16" s="183">
        <f>'入力シート'!E16</f>
        <v>90548</v>
      </c>
      <c r="E16" s="186">
        <f>'入力シート'!F16</f>
        <v>0.07001642579440581</v>
      </c>
      <c r="F16" s="187">
        <f>'入力シート'!H16</f>
        <v>297716</v>
      </c>
      <c r="G16" s="186">
        <f>'入力シート'!I16</f>
        <v>-0.10565178469506076</v>
      </c>
      <c r="H16" s="291">
        <f>'入力シート 着陸回数'!E16</f>
        <v>429</v>
      </c>
      <c r="I16" s="292">
        <f>'入力シート 着陸回数'!H16</f>
        <v>10</v>
      </c>
      <c r="J16" s="323">
        <f>'入力シート 着陸回数'!K16</f>
        <v>439</v>
      </c>
      <c r="K16" s="186">
        <f>'入力シート 着陸回数'!L16</f>
        <v>0.009195402298850519</v>
      </c>
      <c r="L16" s="434" t="s">
        <v>7</v>
      </c>
      <c r="M16" s="435"/>
    </row>
    <row r="17" spans="2:13" ht="17.25" customHeight="1">
      <c r="B17" s="36" t="s">
        <v>8</v>
      </c>
      <c r="C17" s="59" t="s">
        <v>45</v>
      </c>
      <c r="D17" s="181">
        <f>'入力シート'!E17</f>
        <v>398</v>
      </c>
      <c r="E17" s="188" t="str">
        <f>'入力シート'!F17</f>
        <v>　　　　　 －</v>
      </c>
      <c r="F17" s="189">
        <f>'入力シート'!H17</f>
        <v>0</v>
      </c>
      <c r="G17" s="188" t="str">
        <f>'入力シート'!I17</f>
        <v>　　　　　 －</v>
      </c>
      <c r="H17" s="289">
        <f>'入力シート 着陸回数'!E17</f>
        <v>0</v>
      </c>
      <c r="I17" s="290">
        <f>'入力シート 着陸回数'!H17</f>
        <v>3</v>
      </c>
      <c r="J17" s="322">
        <f>'入力シート 着陸回数'!K17</f>
        <v>3</v>
      </c>
      <c r="K17" s="174" t="str">
        <f>'入力シート 着陸回数'!L17</f>
        <v>　　　　　 －</v>
      </c>
      <c r="L17" s="440" t="s">
        <v>7</v>
      </c>
      <c r="M17" s="441"/>
    </row>
    <row r="18" spans="2:13" ht="18" customHeight="1">
      <c r="B18" s="40"/>
      <c r="C18" s="73" t="s">
        <v>1</v>
      </c>
      <c r="D18" s="190">
        <f>'入力シート'!E18</f>
        <v>90946</v>
      </c>
      <c r="E18" s="191">
        <f>'入力シート'!F18</f>
        <v>0.07471963886886535</v>
      </c>
      <c r="F18" s="193">
        <f>'入力シート'!H18</f>
        <v>297716</v>
      </c>
      <c r="G18" s="191">
        <f>'入力シート'!I18</f>
        <v>-0.10565178469506076</v>
      </c>
      <c r="H18" s="204">
        <f>'入力シート 着陸回数'!E18</f>
        <v>429</v>
      </c>
      <c r="I18" s="293">
        <f>'入力シート 着陸回数'!H18</f>
        <v>13</v>
      </c>
      <c r="J18" s="324">
        <f>'入力シート 着陸回数'!K18</f>
        <v>442</v>
      </c>
      <c r="K18" s="191">
        <f>'入力シート 着陸回数'!L18</f>
        <v>0.016091954022988464</v>
      </c>
      <c r="L18" s="436" t="s">
        <v>7</v>
      </c>
      <c r="M18" s="437"/>
    </row>
    <row r="19" spans="2:13" ht="17.25" customHeight="1">
      <c r="B19" s="36"/>
      <c r="C19" s="58" t="s">
        <v>44</v>
      </c>
      <c r="D19" s="178">
        <f>'入力シート'!E19</f>
        <v>72505</v>
      </c>
      <c r="E19" s="194">
        <f>'入力シート'!F19</f>
        <v>0.11730078745011019</v>
      </c>
      <c r="F19" s="180">
        <f>'入力シート'!H19</f>
        <v>265188</v>
      </c>
      <c r="G19" s="194">
        <f>'入力シート'!I19</f>
        <v>0.15888144525872816</v>
      </c>
      <c r="H19" s="291">
        <f>'入力シート 着陸回数'!E19</f>
        <v>234</v>
      </c>
      <c r="I19" s="292">
        <f>'入力シート 着陸回数'!H19</f>
        <v>30</v>
      </c>
      <c r="J19" s="323">
        <f>'入力シート 着陸回数'!K19</f>
        <v>264</v>
      </c>
      <c r="K19" s="186">
        <f>'入力シート 着陸回数'!L19</f>
        <v>-0.0037735849056603765</v>
      </c>
      <c r="L19" s="434" t="s">
        <v>7</v>
      </c>
      <c r="M19" s="435"/>
    </row>
    <row r="20" spans="2:13" ht="17.25" customHeight="1">
      <c r="B20" s="36" t="s">
        <v>9</v>
      </c>
      <c r="C20" s="59" t="s">
        <v>45</v>
      </c>
      <c r="D20" s="181">
        <f>'入力シート'!E20</f>
        <v>0</v>
      </c>
      <c r="E20" s="188" t="str">
        <f>'入力シート'!F20</f>
        <v>　　　　　 －</v>
      </c>
      <c r="F20" s="189">
        <f>'入力シート'!H20</f>
        <v>0</v>
      </c>
      <c r="G20" s="188" t="str">
        <f>'入力シート'!I20</f>
        <v>　　　　　 －</v>
      </c>
      <c r="H20" s="289">
        <f>'入力シート 着陸回数'!E20</f>
        <v>0</v>
      </c>
      <c r="I20" s="290">
        <f>'入力シート 着陸回数'!H20</f>
        <v>0</v>
      </c>
      <c r="J20" s="322">
        <f>'入力シート 着陸回数'!K20</f>
        <v>0</v>
      </c>
      <c r="K20" s="174" t="str">
        <f>'入力シート 着陸回数'!L20</f>
        <v>　　　　　 －</v>
      </c>
      <c r="L20" s="440" t="s">
        <v>7</v>
      </c>
      <c r="M20" s="441"/>
    </row>
    <row r="21" spans="2:13" ht="18" customHeight="1">
      <c r="B21" s="36"/>
      <c r="C21" s="71" t="s">
        <v>1</v>
      </c>
      <c r="D21" s="183">
        <f>'入力シート'!E21</f>
        <v>72505</v>
      </c>
      <c r="E21" s="184">
        <f>'入力シート'!F21</f>
        <v>0.11730078745011019</v>
      </c>
      <c r="F21" s="185">
        <f>'入力シート'!H21</f>
        <v>265188</v>
      </c>
      <c r="G21" s="184">
        <f>'入力シート'!I21</f>
        <v>0.15888144525872816</v>
      </c>
      <c r="H21" s="204">
        <f>'入力シート 着陸回数'!E21</f>
        <v>234</v>
      </c>
      <c r="I21" s="293">
        <f>'入力シート 着陸回数'!H21</f>
        <v>30</v>
      </c>
      <c r="J21" s="324">
        <f>'入力シート 着陸回数'!K21</f>
        <v>264</v>
      </c>
      <c r="K21" s="191">
        <f>'入力シート 着陸回数'!L21</f>
        <v>-0.0037735849056603765</v>
      </c>
      <c r="L21" s="436" t="s">
        <v>7</v>
      </c>
      <c r="M21" s="437"/>
    </row>
    <row r="22" spans="2:13" ht="17.25" customHeight="1">
      <c r="B22" s="39"/>
      <c r="C22" s="72" t="s">
        <v>44</v>
      </c>
      <c r="D22" s="183">
        <f>'入力シート'!E22</f>
        <v>177867</v>
      </c>
      <c r="E22" s="186">
        <f>'入力シート'!F22</f>
        <v>0.08567365150673556</v>
      </c>
      <c r="F22" s="187">
        <f>'入力シート'!H22</f>
        <v>711258</v>
      </c>
      <c r="G22" s="186">
        <f>'入力シート'!I22</f>
        <v>-0.0028990952243433954</v>
      </c>
      <c r="H22" s="291">
        <f>'入力シート 着陸回数'!E22</f>
        <v>736</v>
      </c>
      <c r="I22" s="292">
        <f>'入力シート 着陸回数'!H22</f>
        <v>18</v>
      </c>
      <c r="J22" s="323">
        <f>'入力シート 着陸回数'!K22</f>
        <v>754</v>
      </c>
      <c r="K22" s="186">
        <f>'入力シート 着陸回数'!L22</f>
        <v>0.01072386058981234</v>
      </c>
      <c r="L22" s="434" t="s">
        <v>7</v>
      </c>
      <c r="M22" s="435"/>
    </row>
    <row r="23" spans="2:13" ht="17.25" customHeight="1">
      <c r="B23" s="36" t="s">
        <v>10</v>
      </c>
      <c r="C23" s="59" t="s">
        <v>45</v>
      </c>
      <c r="D23" s="181">
        <f>'入力シート'!E23</f>
        <v>19372</v>
      </c>
      <c r="E23" s="174">
        <f>'入力シート'!F23</f>
        <v>0.16740990719537185</v>
      </c>
      <c r="F23" s="189">
        <f>'入力シート'!H23</f>
        <v>0</v>
      </c>
      <c r="G23" s="174" t="str">
        <f>'入力シート'!I23</f>
        <v>　　　　　 －</v>
      </c>
      <c r="H23" s="289">
        <f>'入力シート 着陸回数'!E23</f>
        <v>54</v>
      </c>
      <c r="I23" s="290">
        <f>'入力シート 着陸回数'!H23</f>
        <v>17</v>
      </c>
      <c r="J23" s="322">
        <f>'入力シート 着陸回数'!K23</f>
        <v>71</v>
      </c>
      <c r="K23" s="174">
        <f>'入力シート 着陸回数'!L23</f>
        <v>0.14516129032258074</v>
      </c>
      <c r="L23" s="440" t="s">
        <v>7</v>
      </c>
      <c r="M23" s="441"/>
    </row>
    <row r="24" spans="2:13" ht="18" customHeight="1">
      <c r="B24" s="40"/>
      <c r="C24" s="73" t="s">
        <v>1</v>
      </c>
      <c r="D24" s="190">
        <f>'入力シート'!E24</f>
        <v>197239</v>
      </c>
      <c r="E24" s="191">
        <f>'入力シート'!F24</f>
        <v>0.09319107662463622</v>
      </c>
      <c r="F24" s="193">
        <f>'入力シート'!H24</f>
        <v>711258</v>
      </c>
      <c r="G24" s="191">
        <f>'入力シート'!I24</f>
        <v>-0.0028990952243433954</v>
      </c>
      <c r="H24" s="204">
        <f>'入力シート 着陸回数'!E24</f>
        <v>790</v>
      </c>
      <c r="I24" s="293">
        <f>'入力シート 着陸回数'!H24</f>
        <v>35</v>
      </c>
      <c r="J24" s="324">
        <f>'入力シート 着陸回数'!K24</f>
        <v>825</v>
      </c>
      <c r="K24" s="191">
        <f>'入力シート 着陸回数'!L24</f>
        <v>0.021039603960395947</v>
      </c>
      <c r="L24" s="436" t="s">
        <v>7</v>
      </c>
      <c r="M24" s="437"/>
    </row>
    <row r="25" spans="2:13" ht="18" customHeight="1">
      <c r="B25" s="36" t="s">
        <v>16</v>
      </c>
      <c r="C25" s="74" t="s">
        <v>44</v>
      </c>
      <c r="D25" s="178">
        <f>'入力シート'!E25</f>
        <v>8984</v>
      </c>
      <c r="E25" s="194">
        <f>'入力シート'!F25</f>
        <v>0.09267818049136456</v>
      </c>
      <c r="F25" s="195">
        <f>'入力シート'!H25</f>
        <v>1004</v>
      </c>
      <c r="G25" s="191">
        <f>'入力シート'!I25</f>
        <v>0.10816777041942616</v>
      </c>
      <c r="H25" s="204">
        <f>'入力シート 着陸回数'!E25</f>
        <v>72</v>
      </c>
      <c r="I25" s="293">
        <f>'入力シート 着陸回数'!H25</f>
        <v>4</v>
      </c>
      <c r="J25" s="324">
        <f>'入力シート 着陸回数'!K25</f>
        <v>76</v>
      </c>
      <c r="K25" s="191">
        <f>'入力シート 着陸回数'!L25</f>
        <v>0</v>
      </c>
      <c r="L25" s="436" t="s">
        <v>7</v>
      </c>
      <c r="M25" s="437"/>
    </row>
    <row r="26" spans="2:13" ht="18" customHeight="1">
      <c r="B26" s="41" t="s">
        <v>17</v>
      </c>
      <c r="C26" s="73" t="s">
        <v>44</v>
      </c>
      <c r="D26" s="190" t="str">
        <f>'入力シート'!E26</f>
        <v>-</v>
      </c>
      <c r="E26" s="191" t="str">
        <f>'入力シート'!F26</f>
        <v>-</v>
      </c>
      <c r="F26" s="196" t="str">
        <f>'入力シート'!H26</f>
        <v>-</v>
      </c>
      <c r="G26" s="191" t="str">
        <f>'入力シート'!I26</f>
        <v>-</v>
      </c>
      <c r="H26" s="204" t="str">
        <f>'入力シート 着陸回数'!E26</f>
        <v>-</v>
      </c>
      <c r="I26" s="293" t="str">
        <f>'入力シート 着陸回数'!H26</f>
        <v>-</v>
      </c>
      <c r="J26" s="324" t="str">
        <f>'入力シート 着陸回数'!K26</f>
        <v>-</v>
      </c>
      <c r="K26" s="191" t="str">
        <f>'入力シート 着陸回数'!L26</f>
        <v>-</v>
      </c>
      <c r="L26" s="436" t="s">
        <v>7</v>
      </c>
      <c r="M26" s="437"/>
    </row>
    <row r="27" spans="2:13" ht="18" customHeight="1">
      <c r="B27" s="41" t="s">
        <v>18</v>
      </c>
      <c r="C27" s="73" t="s">
        <v>44</v>
      </c>
      <c r="D27" s="190">
        <f>'入力シート'!E27</f>
        <v>1240</v>
      </c>
      <c r="E27" s="191">
        <f>'入力シート'!F27</f>
        <v>0.04465037910699232</v>
      </c>
      <c r="F27" s="193">
        <f>'入力シート'!H27</f>
        <v>346</v>
      </c>
      <c r="G27" s="191">
        <f>'入力シート'!I27</f>
        <v>-0.12182741116751272</v>
      </c>
      <c r="H27" s="204">
        <f>'入力シート 着陸回数'!E27</f>
        <v>29</v>
      </c>
      <c r="I27" s="293">
        <f>'入力シート 着陸回数'!H27</f>
        <v>1</v>
      </c>
      <c r="J27" s="324">
        <f>'入力シート 着陸回数'!K27</f>
        <v>30</v>
      </c>
      <c r="K27" s="191">
        <f>'入力シート 着陸回数'!L27</f>
        <v>-0.09090909090909094</v>
      </c>
      <c r="L27" s="436" t="s">
        <v>91</v>
      </c>
      <c r="M27" s="437"/>
    </row>
    <row r="28" spans="2:13" ht="17.25" customHeight="1">
      <c r="B28" s="36"/>
      <c r="C28" s="58" t="s">
        <v>44</v>
      </c>
      <c r="D28" s="178">
        <f>'入力シート'!E28</f>
        <v>24817</v>
      </c>
      <c r="E28" s="194">
        <f>'入力シート'!F28</f>
        <v>0.018760262725779908</v>
      </c>
      <c r="F28" s="180">
        <f>'入力シート'!H28</f>
        <v>43833</v>
      </c>
      <c r="G28" s="186">
        <f>'入力シート'!I28</f>
        <v>-0.39771634285086155</v>
      </c>
      <c r="H28" s="291">
        <f>'入力シート 着陸回数'!E28</f>
        <v>124</v>
      </c>
      <c r="I28" s="292">
        <f>'入力シート 着陸回数'!H28</f>
        <v>36</v>
      </c>
      <c r="J28" s="323">
        <f>'入力シート 着陸回数'!K28</f>
        <v>160</v>
      </c>
      <c r="K28" s="186">
        <f>'入力シート 着陸回数'!L28</f>
        <v>0.08108108108108114</v>
      </c>
      <c r="L28" s="468"/>
      <c r="M28" s="469"/>
    </row>
    <row r="29" spans="2:13" ht="17.25" customHeight="1">
      <c r="B29" s="43" t="s">
        <v>19</v>
      </c>
      <c r="C29" s="59" t="s">
        <v>45</v>
      </c>
      <c r="D29" s="181">
        <f>'入力シート'!E29</f>
        <v>0</v>
      </c>
      <c r="E29" s="188" t="str">
        <f>'入力シート'!F29</f>
        <v>　　　　　 －</v>
      </c>
      <c r="F29" s="189">
        <f>'入力シート'!H29</f>
        <v>0</v>
      </c>
      <c r="G29" s="188" t="str">
        <f>'入力シート'!I29</f>
        <v>　　　　　 －</v>
      </c>
      <c r="H29" s="289">
        <f>'入力シート 着陸回数'!E29</f>
        <v>0</v>
      </c>
      <c r="I29" s="290">
        <f>'入力シート 着陸回数'!H29</f>
        <v>0</v>
      </c>
      <c r="J29" s="322">
        <f>'入力シート 着陸回数'!K29</f>
        <v>0</v>
      </c>
      <c r="K29" s="174" t="str">
        <f>'入力シート 着陸回数'!L29</f>
        <v>　　　　　 －</v>
      </c>
      <c r="L29" s="440" t="s">
        <v>7</v>
      </c>
      <c r="M29" s="441"/>
    </row>
    <row r="30" spans="2:13" ht="18" customHeight="1">
      <c r="B30" s="40"/>
      <c r="C30" s="73" t="s">
        <v>1</v>
      </c>
      <c r="D30" s="190">
        <f>'入力シート'!E30</f>
        <v>24817</v>
      </c>
      <c r="E30" s="191">
        <f>'入力シート'!F30</f>
        <v>0.018760262725779908</v>
      </c>
      <c r="F30" s="193">
        <f>'入力シート'!H30</f>
        <v>43833</v>
      </c>
      <c r="G30" s="191">
        <f>'入力シート'!I30</f>
        <v>-0.39771634285086155</v>
      </c>
      <c r="H30" s="204">
        <f>'入力シート 着陸回数'!E30</f>
        <v>124</v>
      </c>
      <c r="I30" s="293">
        <f>'入力シート 着陸回数'!H30</f>
        <v>36</v>
      </c>
      <c r="J30" s="324">
        <f>'入力シート 着陸回数'!K30</f>
        <v>160</v>
      </c>
      <c r="K30" s="191">
        <f>'入力シート 着陸回数'!L30</f>
        <v>0.08108108108108114</v>
      </c>
      <c r="L30" s="436" t="s">
        <v>7</v>
      </c>
      <c r="M30" s="437"/>
    </row>
    <row r="31" spans="2:13" ht="17.25" customHeight="1">
      <c r="B31" s="41" t="s">
        <v>89</v>
      </c>
      <c r="C31" s="73" t="s">
        <v>44</v>
      </c>
      <c r="D31" s="190">
        <f>'入力シート'!E31</f>
        <v>7029</v>
      </c>
      <c r="E31" s="191">
        <f>'入力シート'!F31</f>
        <v>0.057947019867549576</v>
      </c>
      <c r="F31" s="193">
        <f>'入力シート'!H31</f>
        <v>535</v>
      </c>
      <c r="G31" s="191">
        <f>'入力シート'!I31</f>
        <v>-0.053097345132743334</v>
      </c>
      <c r="H31" s="204">
        <f>'入力シート 着陸回数'!E31</f>
        <v>31</v>
      </c>
      <c r="I31" s="293">
        <f>'入力シート 着陸回数'!H31</f>
        <v>2</v>
      </c>
      <c r="J31" s="324">
        <f>'入力シート 着陸回数'!K31</f>
        <v>33</v>
      </c>
      <c r="K31" s="191">
        <f>'入力シート 着陸回数'!L31</f>
        <v>0.06451612903225801</v>
      </c>
      <c r="L31" s="436" t="s">
        <v>7</v>
      </c>
      <c r="M31" s="437"/>
    </row>
    <row r="32" spans="2:13" ht="17.25" customHeight="1">
      <c r="B32" s="36"/>
      <c r="C32" s="58" t="s">
        <v>44</v>
      </c>
      <c r="D32" s="178">
        <f>'入力シート'!E34</f>
        <v>103467</v>
      </c>
      <c r="E32" s="179">
        <f>'入力シート'!F34</f>
        <v>0.06792519042998979</v>
      </c>
      <c r="F32" s="180">
        <f>'入力シート'!H34</f>
        <v>212524</v>
      </c>
      <c r="G32" s="428">
        <v>-0.055</v>
      </c>
      <c r="H32" s="291">
        <f>'入力シート 着陸回数'!E32</f>
        <v>430</v>
      </c>
      <c r="I32" s="292">
        <f>'入力シート 着陸回数'!H32</f>
        <v>27</v>
      </c>
      <c r="J32" s="323">
        <f>'入力シート 着陸回数'!K32</f>
        <v>457</v>
      </c>
      <c r="K32" s="186">
        <f>'入力シート 着陸回数'!L32</f>
        <v>-0.05578512396694213</v>
      </c>
      <c r="L32" s="434" t="s">
        <v>7</v>
      </c>
      <c r="M32" s="435"/>
    </row>
    <row r="33" spans="2:13" ht="17.25" customHeight="1">
      <c r="B33" s="36" t="s">
        <v>20</v>
      </c>
      <c r="C33" s="59" t="s">
        <v>45</v>
      </c>
      <c r="D33" s="181">
        <f>'入力シート'!E35</f>
        <v>0</v>
      </c>
      <c r="E33" s="179" t="str">
        <f>'入力シート'!F35</f>
        <v>　　　　　 －</v>
      </c>
      <c r="F33" s="189">
        <f>'入力シート'!H35</f>
        <v>0</v>
      </c>
      <c r="G33" s="188" t="str">
        <f>'入力シート'!I35</f>
        <v>　　　　　 －</v>
      </c>
      <c r="H33" s="289">
        <f>'入力シート 着陸回数'!E33</f>
        <v>0</v>
      </c>
      <c r="I33" s="290">
        <f>'入力シート 着陸回数'!H33</f>
        <v>0</v>
      </c>
      <c r="J33" s="322">
        <f>'入力シート 着陸回数'!K33</f>
        <v>0</v>
      </c>
      <c r="K33" s="174" t="str">
        <f>'入力シート 着陸回数'!L33</f>
        <v>　　　　　 －</v>
      </c>
      <c r="L33" s="440" t="s">
        <v>7</v>
      </c>
      <c r="M33" s="441"/>
    </row>
    <row r="34" spans="2:13" ht="18" customHeight="1">
      <c r="B34" s="40"/>
      <c r="C34" s="73" t="s">
        <v>1</v>
      </c>
      <c r="D34" s="190">
        <f>'入力シート'!E36</f>
        <v>103467</v>
      </c>
      <c r="E34" s="191">
        <f>'入力シート'!F36</f>
        <v>0.06792519042998979</v>
      </c>
      <c r="F34" s="193">
        <f>'入力シート'!H36</f>
        <v>212524</v>
      </c>
      <c r="G34" s="191">
        <f>'入力シート'!I36</f>
        <v>-0.05510032589799796</v>
      </c>
      <c r="H34" s="204">
        <f>'入力シート 着陸回数'!E34</f>
        <v>430</v>
      </c>
      <c r="I34" s="293">
        <f>'入力シート 着陸回数'!H34</f>
        <v>27</v>
      </c>
      <c r="J34" s="324">
        <f>'入力シート 着陸回数'!K34</f>
        <v>457</v>
      </c>
      <c r="K34" s="191">
        <f>'入力シート 着陸回数'!L34</f>
        <v>-0.05578512396694213</v>
      </c>
      <c r="L34" s="436"/>
      <c r="M34" s="437"/>
    </row>
    <row r="35" spans="2:13" ht="18" customHeight="1" thickBot="1">
      <c r="B35" s="39" t="s">
        <v>32</v>
      </c>
      <c r="C35" s="76" t="s">
        <v>44</v>
      </c>
      <c r="D35" s="183">
        <f>'入力シート'!E37</f>
        <v>24926</v>
      </c>
      <c r="E35" s="191">
        <f>'入力シート'!F37</f>
        <v>0.3375905554064931</v>
      </c>
      <c r="F35" s="193">
        <f>'入力シート'!H37</f>
        <v>471</v>
      </c>
      <c r="G35" s="191">
        <f>'入力シート'!I37</f>
        <v>-0.3458333333333333</v>
      </c>
      <c r="H35" s="291">
        <f>'入力シート 着陸回数'!E35</f>
        <v>390</v>
      </c>
      <c r="I35" s="292">
        <f>'入力シート 着陸回数'!H35</f>
        <v>282</v>
      </c>
      <c r="J35" s="323">
        <f>'入力シート 着陸回数'!K35</f>
        <v>672</v>
      </c>
      <c r="K35" s="186">
        <f>'入力シート 着陸回数'!L35</f>
        <v>-0.05352112676056342</v>
      </c>
      <c r="L35" s="472"/>
      <c r="M35" s="473"/>
    </row>
    <row r="36" spans="2:13" ht="18.75" customHeight="1">
      <c r="B36" s="65"/>
      <c r="C36" s="263" t="s">
        <v>44</v>
      </c>
      <c r="D36" s="264">
        <f>'入力シート'!E38</f>
        <v>745931</v>
      </c>
      <c r="E36" s="172">
        <f>'入力シート'!F38</f>
        <v>0.1493278275540626</v>
      </c>
      <c r="F36" s="264">
        <f>'入力シート'!H38</f>
        <v>801966</v>
      </c>
      <c r="G36" s="172">
        <f>'入力シート'!I38</f>
        <v>-0.0019252955459339027</v>
      </c>
      <c r="H36" s="287">
        <f>'入力シート 着陸回数'!E36</f>
        <v>4020</v>
      </c>
      <c r="I36" s="288">
        <f>'入力シート 着陸回数'!H36</f>
        <v>492</v>
      </c>
      <c r="J36" s="321">
        <f>'入力シート 着陸回数'!K36</f>
        <v>4512</v>
      </c>
      <c r="K36" s="172">
        <f>'入力シート 着陸回数'!L36</f>
        <v>0.033913840513290605</v>
      </c>
      <c r="L36" s="458" t="s">
        <v>7</v>
      </c>
      <c r="M36" s="459"/>
    </row>
    <row r="37" spans="2:13" ht="17.25" customHeight="1">
      <c r="B37" s="36" t="s">
        <v>39</v>
      </c>
      <c r="C37" s="265" t="s">
        <v>45</v>
      </c>
      <c r="D37" s="203">
        <f>'入力シート'!E39</f>
        <v>28286</v>
      </c>
      <c r="E37" s="174">
        <f>'入力シート'!F39</f>
        <v>0.24514680635647323</v>
      </c>
      <c r="F37" s="189">
        <f>'入力シート'!H39</f>
        <v>16684</v>
      </c>
      <c r="G37" s="174">
        <f>'入力シート'!I39</f>
        <v>-0.32559925623509434</v>
      </c>
      <c r="H37" s="289">
        <f>'入力シート 着陸回数'!E37</f>
        <v>98</v>
      </c>
      <c r="I37" s="290">
        <f>'入力シート 着陸回数'!H37</f>
        <v>13</v>
      </c>
      <c r="J37" s="322">
        <f>'入力シート 着陸回数'!K37</f>
        <v>111</v>
      </c>
      <c r="K37" s="174">
        <f>'入力シート 着陸回数'!L37</f>
        <v>0.2065217391304348</v>
      </c>
      <c r="L37" s="440" t="s">
        <v>7</v>
      </c>
      <c r="M37" s="441"/>
    </row>
    <row r="38" spans="2:13" ht="18.75" customHeight="1" thickBot="1">
      <c r="B38" s="36"/>
      <c r="C38" s="71" t="s">
        <v>1</v>
      </c>
      <c r="D38" s="183">
        <f>'入力シート'!E40</f>
        <v>774217</v>
      </c>
      <c r="E38" s="184">
        <f>'入力シート'!F40</f>
        <v>0.152568286161743</v>
      </c>
      <c r="F38" s="185">
        <f>'入力シート'!H40</f>
        <v>818650</v>
      </c>
      <c r="G38" s="184">
        <f>'入力シート'!I40</f>
        <v>-0.011593090025740937</v>
      </c>
      <c r="H38" s="291">
        <f>'入力シート 着陸回数'!E38</f>
        <v>4118</v>
      </c>
      <c r="I38" s="292">
        <f>'入力シート 着陸回数'!H38</f>
        <v>505</v>
      </c>
      <c r="J38" s="323">
        <f>'入力シート 着陸回数'!K38</f>
        <v>4623</v>
      </c>
      <c r="K38" s="186">
        <f>'入力シート 着陸回数'!L38</f>
        <v>0.03747755834829447</v>
      </c>
      <c r="L38" s="456" t="s">
        <v>7</v>
      </c>
      <c r="M38" s="457"/>
    </row>
    <row r="39" spans="2:13" ht="18.75" customHeight="1">
      <c r="B39" s="44"/>
      <c r="C39" s="66" t="s">
        <v>44</v>
      </c>
      <c r="D39" s="77">
        <f>'入力シート'!E41</f>
        <v>306804</v>
      </c>
      <c r="E39" s="172">
        <f>'入力シート'!F41</f>
        <v>0.16606742427121746</v>
      </c>
      <c r="F39" s="197">
        <f>'入力シート'!H41</f>
        <v>402304</v>
      </c>
      <c r="G39" s="172">
        <f>'入力シート'!I41</f>
        <v>-0.01806661362049855</v>
      </c>
      <c r="H39" s="287">
        <f>'入力シート 着陸回数'!E39</f>
        <v>1607</v>
      </c>
      <c r="I39" s="288">
        <f>'入力シート 着陸回数'!H39</f>
        <v>171</v>
      </c>
      <c r="J39" s="321">
        <f>'入力シート 着陸回数'!K39</f>
        <v>1778</v>
      </c>
      <c r="K39" s="172">
        <f>'入力シート 着陸回数'!L39</f>
        <v>0.030724637681159406</v>
      </c>
      <c r="L39" s="470"/>
      <c r="M39" s="471"/>
    </row>
    <row r="40" spans="2:13" ht="17.25" customHeight="1">
      <c r="B40" s="36" t="s">
        <v>11</v>
      </c>
      <c r="C40" s="59" t="s">
        <v>45</v>
      </c>
      <c r="D40" s="181">
        <f>'入力シート'!E42</f>
        <v>20995</v>
      </c>
      <c r="E40" s="174">
        <f>'入力シート'!F42</f>
        <v>0.09252224592808456</v>
      </c>
      <c r="F40" s="189">
        <f>'入力シート'!H42</f>
        <v>16684</v>
      </c>
      <c r="G40" s="174">
        <f>'入力シート'!I42</f>
        <v>-0.3254629255276138</v>
      </c>
      <c r="H40" s="289">
        <f>'入力シート 着陸回数'!E40</f>
        <v>76</v>
      </c>
      <c r="I40" s="290">
        <f>'入力シート 着陸回数'!H40</f>
        <v>5</v>
      </c>
      <c r="J40" s="322">
        <f>'入力シート 着陸回数'!K40</f>
        <v>81</v>
      </c>
      <c r="K40" s="174">
        <f>'入力シート 着陸回数'!L40</f>
        <v>0.051948051948051965</v>
      </c>
      <c r="L40" s="440" t="s">
        <v>7</v>
      </c>
      <c r="M40" s="441"/>
    </row>
    <row r="41" spans="2:13" ht="18" customHeight="1">
      <c r="B41" s="36"/>
      <c r="C41" s="71" t="s">
        <v>1</v>
      </c>
      <c r="D41" s="183">
        <f>'入力シート'!E43</f>
        <v>327799</v>
      </c>
      <c r="E41" s="184">
        <f>'入力シート'!F43</f>
        <v>0.16106146418868894</v>
      </c>
      <c r="F41" s="185">
        <f>'入力シート'!H43</f>
        <v>418988</v>
      </c>
      <c r="G41" s="184">
        <f>'入力シート'!I43</f>
        <v>-0.035567627290304715</v>
      </c>
      <c r="H41" s="204">
        <f>'入力シート 着陸回数'!E41</f>
        <v>1683</v>
      </c>
      <c r="I41" s="293">
        <f>'入力シート 着陸回数'!H41</f>
        <v>176</v>
      </c>
      <c r="J41" s="324">
        <f>'入力シート 着陸回数'!K41</f>
        <v>1859</v>
      </c>
      <c r="K41" s="191">
        <f>'入力シート 着陸回数'!L41</f>
        <v>0.03163152053274132</v>
      </c>
      <c r="L41" s="436" t="s">
        <v>7</v>
      </c>
      <c r="M41" s="437"/>
    </row>
    <row r="42" spans="2:13" ht="17.25" customHeight="1">
      <c r="B42" s="39"/>
      <c r="C42" s="72" t="s">
        <v>44</v>
      </c>
      <c r="D42" s="198">
        <f>'入力シート'!E44</f>
        <v>135904</v>
      </c>
      <c r="E42" s="186">
        <f>'入力シート'!F44</f>
        <v>0.13813866626468685</v>
      </c>
      <c r="F42" s="187">
        <f>'入力シート'!H44</f>
        <v>130610</v>
      </c>
      <c r="G42" s="186">
        <f>'入力シート'!I44</f>
        <v>-0.011443968453399123</v>
      </c>
      <c r="H42" s="291">
        <f>'入力シート 着陸回数'!E42</f>
        <v>669</v>
      </c>
      <c r="I42" s="292">
        <f>'入力シート 着陸回数'!H42</f>
        <v>28</v>
      </c>
      <c r="J42" s="323">
        <f>'入力シート 着陸回数'!K42</f>
        <v>697</v>
      </c>
      <c r="K42" s="186">
        <f>'入力シート 着陸回数'!L42</f>
        <v>0.01751824817518255</v>
      </c>
      <c r="L42" s="434" t="s">
        <v>7</v>
      </c>
      <c r="M42" s="435"/>
    </row>
    <row r="43" spans="2:13" ht="17.25" customHeight="1">
      <c r="B43" s="36" t="s">
        <v>12</v>
      </c>
      <c r="C43" s="74" t="s">
        <v>45</v>
      </c>
      <c r="D43" s="199">
        <f>'入力シート'!E45</f>
        <v>511</v>
      </c>
      <c r="E43" s="200">
        <f>'入力シート'!F45</f>
        <v>-0.03584905660377358</v>
      </c>
      <c r="F43" s="201">
        <f>'入力シート'!H45</f>
        <v>0</v>
      </c>
      <c r="G43" s="174" t="str">
        <f>'入力シート'!I45</f>
        <v>　　　　　 －</v>
      </c>
      <c r="H43" s="289">
        <f>'入力シート 着陸回数'!E43</f>
        <v>0</v>
      </c>
      <c r="I43" s="290">
        <f>'入力シート 着陸回数'!H43</f>
        <v>2</v>
      </c>
      <c r="J43" s="322">
        <f>'入力シート 着陸回数'!K43</f>
        <v>2</v>
      </c>
      <c r="K43" s="174">
        <f>'入力シート 着陸回数'!L43</f>
        <v>0</v>
      </c>
      <c r="L43" s="440" t="s">
        <v>7</v>
      </c>
      <c r="M43" s="441"/>
    </row>
    <row r="44" spans="2:13" ht="18" customHeight="1">
      <c r="B44" s="40"/>
      <c r="C44" s="73" t="s">
        <v>1</v>
      </c>
      <c r="D44" s="190">
        <f>'入力シート'!E46</f>
        <v>136415</v>
      </c>
      <c r="E44" s="191">
        <f>'入力シート'!F46</f>
        <v>0.13736982966341227</v>
      </c>
      <c r="F44" s="193">
        <f>'入力シート'!H46</f>
        <v>130610</v>
      </c>
      <c r="G44" s="191">
        <f>'入力シート'!I46</f>
        <v>-0.011443968453399123</v>
      </c>
      <c r="H44" s="204">
        <f>'入力シート 着陸回数'!E44</f>
        <v>669</v>
      </c>
      <c r="I44" s="293">
        <f>'入力シート 着陸回数'!H44</f>
        <v>30</v>
      </c>
      <c r="J44" s="324">
        <f>'入力シート 着陸回数'!K44</f>
        <v>699</v>
      </c>
      <c r="K44" s="191">
        <f>'入力シート 着陸回数'!L44</f>
        <v>0.017467248908296984</v>
      </c>
      <c r="L44" s="436" t="s">
        <v>7</v>
      </c>
      <c r="M44" s="437"/>
    </row>
    <row r="45" spans="2:13" ht="17.25" customHeight="1">
      <c r="B45" s="36"/>
      <c r="C45" s="74" t="s">
        <v>44</v>
      </c>
      <c r="D45" s="178">
        <f>'入力シート'!E47</f>
        <v>30857</v>
      </c>
      <c r="E45" s="184">
        <f>'入力シート'!F47</f>
        <v>0.2702535814259839</v>
      </c>
      <c r="F45" s="202">
        <f>'入力シート'!H47</f>
        <v>0</v>
      </c>
      <c r="G45" s="186" t="str">
        <f>'入力シート'!I47</f>
        <v>　　　　　 －</v>
      </c>
      <c r="H45" s="291">
        <f>'入力シート 着陸回数'!E45</f>
        <v>246</v>
      </c>
      <c r="I45" s="292">
        <f>'入力シート 着陸回数'!H45</f>
        <v>46</v>
      </c>
      <c r="J45" s="323">
        <f>'入力シート 着陸回数'!K45</f>
        <v>292</v>
      </c>
      <c r="K45" s="186">
        <f>'入力シート 着陸回数'!L45</f>
        <v>0.15873015873015883</v>
      </c>
      <c r="L45" s="434" t="s">
        <v>7</v>
      </c>
      <c r="M45" s="435"/>
    </row>
    <row r="46" spans="2:13" ht="17.25" customHeight="1">
      <c r="B46" s="36" t="s">
        <v>13</v>
      </c>
      <c r="C46" s="78" t="s">
        <v>45</v>
      </c>
      <c r="D46" s="181">
        <f>'入力シート'!E48</f>
        <v>0</v>
      </c>
      <c r="E46" s="174" t="str">
        <f>'入力シート'!F48</f>
        <v>　　　　　 －</v>
      </c>
      <c r="F46" s="203">
        <f>'入力シート'!H48</f>
        <v>0</v>
      </c>
      <c r="G46" s="188" t="str">
        <f>'入力シート'!I48</f>
        <v>　　　　　 －</v>
      </c>
      <c r="H46" s="289">
        <f>'入力シート 着陸回数'!E46</f>
        <v>0</v>
      </c>
      <c r="I46" s="290">
        <f>'入力シート 着陸回数'!H46</f>
        <v>0</v>
      </c>
      <c r="J46" s="322">
        <f>'入力シート 着陸回数'!K46</f>
        <v>0</v>
      </c>
      <c r="K46" s="174" t="str">
        <f>'入力シート 着陸回数'!L46</f>
        <v>　　　　　 －</v>
      </c>
      <c r="L46" s="440" t="s">
        <v>7</v>
      </c>
      <c r="M46" s="441"/>
    </row>
    <row r="47" spans="2:13" ht="18" customHeight="1">
      <c r="B47" s="36"/>
      <c r="C47" s="71" t="s">
        <v>1</v>
      </c>
      <c r="D47" s="183">
        <f>'入力シート'!E49</f>
        <v>30857</v>
      </c>
      <c r="E47" s="184">
        <f>'入力シート'!F49</f>
        <v>0.2702535814259839</v>
      </c>
      <c r="F47" s="185">
        <f>'入力シート'!H49</f>
        <v>0</v>
      </c>
      <c r="G47" s="184" t="str">
        <f>'入力シート'!I49</f>
        <v>　　　　　 －</v>
      </c>
      <c r="H47" s="204">
        <f>'入力シート 着陸回数'!E47</f>
        <v>246</v>
      </c>
      <c r="I47" s="293">
        <f>'入力シート 着陸回数'!H47</f>
        <v>46</v>
      </c>
      <c r="J47" s="324">
        <f>'入力シート 着陸回数'!K47</f>
        <v>292</v>
      </c>
      <c r="K47" s="191">
        <f>'入力シート 着陸回数'!L47</f>
        <v>0.15873015873015883</v>
      </c>
      <c r="L47" s="436" t="s">
        <v>7</v>
      </c>
      <c r="M47" s="437"/>
    </row>
    <row r="48" spans="2:13" ht="17.25" customHeight="1">
      <c r="B48" s="39"/>
      <c r="C48" s="72" t="s">
        <v>44</v>
      </c>
      <c r="D48" s="183">
        <f>'入力シート'!E50</f>
        <v>113133</v>
      </c>
      <c r="E48" s="186">
        <f>'入力シート'!F50</f>
        <v>0.03693757275235332</v>
      </c>
      <c r="F48" s="187">
        <f>'入力シート'!H50</f>
        <v>143374</v>
      </c>
      <c r="G48" s="186">
        <f>'入力シート'!I50</f>
        <v>-0.005355681045606575</v>
      </c>
      <c r="H48" s="291">
        <f>'入力シート 着陸回数'!E48</f>
        <v>628</v>
      </c>
      <c r="I48" s="292">
        <f>'入力シート 着陸回数'!H48</f>
        <v>32</v>
      </c>
      <c r="J48" s="323">
        <f>'入力シート 着陸回数'!K48</f>
        <v>660</v>
      </c>
      <c r="K48" s="186">
        <f>'入力シート 着陸回数'!L48</f>
        <v>-0.0393013100436681</v>
      </c>
      <c r="L48" s="454" t="s">
        <v>137</v>
      </c>
      <c r="M48" s="455"/>
    </row>
    <row r="49" spans="2:13" ht="17.25" customHeight="1">
      <c r="B49" s="36" t="s">
        <v>21</v>
      </c>
      <c r="C49" s="59" t="s">
        <v>45</v>
      </c>
      <c r="D49" s="427">
        <f>'入力シート'!E51</f>
        <v>6466</v>
      </c>
      <c r="E49" s="426">
        <f>'入力シート'!F51</f>
        <v>1.177104377104377</v>
      </c>
      <c r="F49" s="189">
        <f>'入力シート'!H51</f>
        <v>0</v>
      </c>
      <c r="G49" s="174">
        <f>'入力シート'!I51</f>
        <v>-1</v>
      </c>
      <c r="H49" s="289">
        <f>'入力シート 着陸回数'!E49</f>
        <v>22</v>
      </c>
      <c r="I49" s="290">
        <f>'入力シート 着陸回数'!H49</f>
        <v>3</v>
      </c>
      <c r="J49" s="322">
        <f>'入力シート 着陸回数'!K49</f>
        <v>25</v>
      </c>
      <c r="K49" s="174">
        <f>'入力シート 着陸回数'!L49</f>
        <v>0.9230769230769231</v>
      </c>
      <c r="L49" s="452" t="s">
        <v>138</v>
      </c>
      <c r="M49" s="453"/>
    </row>
    <row r="50" spans="2:13" ht="18" customHeight="1">
      <c r="B50" s="40"/>
      <c r="C50" s="73" t="s">
        <v>1</v>
      </c>
      <c r="D50" s="190">
        <f>'入力シート'!E52</f>
        <v>119599</v>
      </c>
      <c r="E50" s="191">
        <f>'入力シート'!F52</f>
        <v>0.0671526594273375</v>
      </c>
      <c r="F50" s="193">
        <f>'入力シート'!H52</f>
        <v>143374</v>
      </c>
      <c r="G50" s="191">
        <f>'入力シート'!I52</f>
        <v>-0.005390181129510063</v>
      </c>
      <c r="H50" s="204">
        <f>'入力シート 着陸回数'!E50</f>
        <v>650</v>
      </c>
      <c r="I50" s="293">
        <f>'入力シート 着陸回数'!H50</f>
        <v>35</v>
      </c>
      <c r="J50" s="324">
        <f>'入力シート 着陸回数'!K50</f>
        <v>685</v>
      </c>
      <c r="K50" s="191">
        <f>'入力シート 着陸回数'!L50</f>
        <v>-0.021428571428571463</v>
      </c>
      <c r="L50" s="436" t="s">
        <v>7</v>
      </c>
      <c r="M50" s="437"/>
    </row>
    <row r="51" spans="2:13" ht="17.25" customHeight="1">
      <c r="B51" s="36"/>
      <c r="C51" s="72" t="s">
        <v>44</v>
      </c>
      <c r="D51" s="198">
        <f>'入力シート'!E53</f>
        <v>45842</v>
      </c>
      <c r="E51" s="186">
        <f>'入力シート'!F53</f>
        <v>0.0955715412374829</v>
      </c>
      <c r="F51" s="187">
        <f>'入力シート'!H53</f>
        <v>18574</v>
      </c>
      <c r="G51" s="186">
        <f>'入力シート'!I53</f>
        <v>0.44051496820226466</v>
      </c>
      <c r="H51" s="291">
        <f>'入力シート 着陸回数'!E51</f>
        <v>367</v>
      </c>
      <c r="I51" s="292">
        <f>'入力シート 着陸回数'!H51</f>
        <v>37</v>
      </c>
      <c r="J51" s="323">
        <f>'入力シート 着陸回数'!K51</f>
        <v>404</v>
      </c>
      <c r="K51" s="186">
        <f>'入力シート 着陸回数'!L51</f>
        <v>-0.040380047505938266</v>
      </c>
      <c r="L51" s="434" t="s">
        <v>7</v>
      </c>
      <c r="M51" s="435"/>
    </row>
    <row r="52" spans="2:13" ht="17.25" customHeight="1">
      <c r="B52" s="36" t="s">
        <v>53</v>
      </c>
      <c r="C52" s="79" t="s">
        <v>45</v>
      </c>
      <c r="D52" s="199">
        <f>'入力シート'!E54</f>
        <v>0</v>
      </c>
      <c r="E52" s="188" t="str">
        <f>'入力シート'!F54</f>
        <v>　　　　　 －</v>
      </c>
      <c r="F52" s="201">
        <f>'入力シート'!H54</f>
        <v>0</v>
      </c>
      <c r="G52" s="188" t="str">
        <f>'入力シート'!I54</f>
        <v>　　　　　 －</v>
      </c>
      <c r="H52" s="289">
        <f>'入力シート 着陸回数'!E52</f>
        <v>0</v>
      </c>
      <c r="I52" s="290">
        <f>'入力シート 着陸回数'!H52</f>
        <v>0</v>
      </c>
      <c r="J52" s="322">
        <f>'入力シート 着陸回数'!K52</f>
        <v>0</v>
      </c>
      <c r="K52" s="174" t="str">
        <f>'入力シート 着陸回数'!L52</f>
        <v>　　　　　 －</v>
      </c>
      <c r="L52" s="440" t="s">
        <v>7</v>
      </c>
      <c r="M52" s="441"/>
    </row>
    <row r="53" spans="2:13" ht="18" customHeight="1">
      <c r="B53" s="36"/>
      <c r="C53" s="71" t="s">
        <v>1</v>
      </c>
      <c r="D53" s="183">
        <f>'入力シート'!E55</f>
        <v>45842</v>
      </c>
      <c r="E53" s="184">
        <f>'入力シート'!F55</f>
        <v>0.0955715412374829</v>
      </c>
      <c r="F53" s="185">
        <f>'入力シート'!H55</f>
        <v>18574</v>
      </c>
      <c r="G53" s="184">
        <f>'入力シート'!I55</f>
        <v>0.44051496820226466</v>
      </c>
      <c r="H53" s="204">
        <f>'入力シート 着陸回数'!E53</f>
        <v>367</v>
      </c>
      <c r="I53" s="293">
        <f>'入力シート 着陸回数'!H53</f>
        <v>37</v>
      </c>
      <c r="J53" s="324">
        <f>'入力シート 着陸回数'!K53</f>
        <v>404</v>
      </c>
      <c r="K53" s="191">
        <f>'入力シート 着陸回数'!L53</f>
        <v>-0.040380047505938266</v>
      </c>
      <c r="L53" s="436" t="s">
        <v>7</v>
      </c>
      <c r="M53" s="437"/>
    </row>
    <row r="54" spans="2:13" ht="21" customHeight="1">
      <c r="B54" s="41" t="s">
        <v>79</v>
      </c>
      <c r="C54" s="72" t="s">
        <v>44</v>
      </c>
      <c r="D54" s="198">
        <f>'入力シート'!E58</f>
        <v>15949</v>
      </c>
      <c r="E54" s="186">
        <f>'入力シート'!F58</f>
        <v>0.04672835860077451</v>
      </c>
      <c r="F54" s="187">
        <f>'入力シート'!H58</f>
        <v>6086</v>
      </c>
      <c r="G54" s="186">
        <f>'入力シート'!I58</f>
        <v>-0.17107055298283846</v>
      </c>
      <c r="H54" s="204">
        <f>'入力シート 着陸回数'!E54</f>
        <v>62</v>
      </c>
      <c r="I54" s="293">
        <f>'入力シート 着陸回数'!H54</f>
        <v>23</v>
      </c>
      <c r="J54" s="324">
        <f>'入力シート 着陸回数'!K54</f>
        <v>85</v>
      </c>
      <c r="K54" s="191">
        <f>'入力シート 着陸回数'!L54</f>
        <v>0.04938271604938271</v>
      </c>
      <c r="L54" s="436"/>
      <c r="M54" s="437"/>
    </row>
    <row r="55" spans="2:13" ht="17.25" customHeight="1">
      <c r="B55" s="36"/>
      <c r="C55" s="72" t="s">
        <v>44</v>
      </c>
      <c r="D55" s="198">
        <f>'入力シート'!E59</f>
        <v>42619</v>
      </c>
      <c r="E55" s="186">
        <f>'入力シート'!F59</f>
        <v>0.11224489795918369</v>
      </c>
      <c r="F55" s="198">
        <f>'入力シート'!H59</f>
        <v>63096</v>
      </c>
      <c r="G55" s="186">
        <f>'入力シート'!I59</f>
        <v>-0.1596499873473356</v>
      </c>
      <c r="H55" s="291">
        <f>'入力シート 着陸回数'!E55</f>
        <v>124</v>
      </c>
      <c r="I55" s="292">
        <f>'入力シート 着陸回数'!H55</f>
        <v>31</v>
      </c>
      <c r="J55" s="323">
        <f>'入力シート 着陸回数'!K55</f>
        <v>155</v>
      </c>
      <c r="K55" s="186">
        <f>'入力シート 着陸回数'!L55</f>
        <v>-0.0662650602409639</v>
      </c>
      <c r="L55" s="434" t="s">
        <v>7</v>
      </c>
      <c r="M55" s="435"/>
    </row>
    <row r="56" spans="2:13" ht="17.25" customHeight="1">
      <c r="B56" s="36" t="s">
        <v>23</v>
      </c>
      <c r="C56" s="79" t="s">
        <v>45</v>
      </c>
      <c r="D56" s="199">
        <f>'入力シート'!E60</f>
        <v>130</v>
      </c>
      <c r="E56" s="188" t="str">
        <f>'入力シート'!F60</f>
        <v>　　　　　 －</v>
      </c>
      <c r="F56" s="201">
        <f>'入力シート'!H60</f>
        <v>0</v>
      </c>
      <c r="G56" s="188" t="str">
        <f>'入力シート'!I60</f>
        <v>　　　　　 －</v>
      </c>
      <c r="H56" s="289">
        <f>'入力シート 着陸回数'!E56</f>
        <v>0</v>
      </c>
      <c r="I56" s="290">
        <f>'入力シート 着陸回数'!H56</f>
        <v>1</v>
      </c>
      <c r="J56" s="322">
        <f>'入力シート 着陸回数'!K56</f>
        <v>1</v>
      </c>
      <c r="K56" s="174" t="str">
        <f>'入力シート 着陸回数'!L56</f>
        <v>　　　　　 －</v>
      </c>
      <c r="L56" s="440" t="s">
        <v>7</v>
      </c>
      <c r="M56" s="441"/>
    </row>
    <row r="57" spans="2:13" ht="18" customHeight="1">
      <c r="B57" s="36"/>
      <c r="C57" s="71" t="s">
        <v>1</v>
      </c>
      <c r="D57" s="183">
        <f>'入力シート'!E61</f>
        <v>42749</v>
      </c>
      <c r="E57" s="184">
        <f>'入力シート'!F61</f>
        <v>0.11563755937157483</v>
      </c>
      <c r="F57" s="185">
        <f>'入力シート'!H61</f>
        <v>63096</v>
      </c>
      <c r="G57" s="184">
        <f>'入力シート'!I61</f>
        <v>-0.1596499873473356</v>
      </c>
      <c r="H57" s="204">
        <f>'入力シート 着陸回数'!E57</f>
        <v>124</v>
      </c>
      <c r="I57" s="293">
        <f>'入力シート 着陸回数'!H57</f>
        <v>32</v>
      </c>
      <c r="J57" s="324">
        <f>'入力シート 着陸回数'!K57</f>
        <v>156</v>
      </c>
      <c r="K57" s="191">
        <f>'入力シート 着陸回数'!L57</f>
        <v>-0.06024096385542166</v>
      </c>
      <c r="L57" s="436" t="s">
        <v>7</v>
      </c>
      <c r="M57" s="437"/>
    </row>
    <row r="58" spans="2:13" ht="17.25" customHeight="1">
      <c r="B58" s="39"/>
      <c r="C58" s="72" t="s">
        <v>44</v>
      </c>
      <c r="D58" s="183">
        <f>'入力シート'!E62</f>
        <v>26158</v>
      </c>
      <c r="E58" s="184">
        <f>'入力シート'!F62</f>
        <v>0.17064220183486234</v>
      </c>
      <c r="F58" s="202">
        <f>'入力シート'!H62</f>
        <v>2896</v>
      </c>
      <c r="G58" s="186">
        <f>'入力シート'!I62</f>
        <v>-0.48202468252548736</v>
      </c>
      <c r="H58" s="291">
        <f>'入力シート 着陸回数'!E58</f>
        <v>151</v>
      </c>
      <c r="I58" s="292">
        <f>'入力シート 着陸回数'!H58</f>
        <v>124</v>
      </c>
      <c r="J58" s="323">
        <f>'入力シート 着陸回数'!K58</f>
        <v>275</v>
      </c>
      <c r="K58" s="186">
        <f>'入力シート 着陸回数'!L58</f>
        <v>0.07003891050583655</v>
      </c>
      <c r="L58" s="434" t="s">
        <v>7</v>
      </c>
      <c r="M58" s="435"/>
    </row>
    <row r="59" spans="2:13" ht="17.25" customHeight="1">
      <c r="B59" s="36" t="s">
        <v>24</v>
      </c>
      <c r="C59" s="59" t="s">
        <v>45</v>
      </c>
      <c r="D59" s="181">
        <f>'入力シート'!E63</f>
        <v>184</v>
      </c>
      <c r="E59" s="174" t="str">
        <f>'入力シート'!F63</f>
        <v>　　　　　 －</v>
      </c>
      <c r="F59" s="203">
        <f>'入力シート'!H63</f>
        <v>0</v>
      </c>
      <c r="G59" s="174" t="str">
        <f>'入力シート'!I63</f>
        <v>　　　　　 －</v>
      </c>
      <c r="H59" s="289">
        <f>'入力シート 着陸回数'!E59</f>
        <v>0</v>
      </c>
      <c r="I59" s="290">
        <f>'入力シート 着陸回数'!H59</f>
        <v>2</v>
      </c>
      <c r="J59" s="322">
        <f>'入力シート 着陸回数'!K59</f>
        <v>2</v>
      </c>
      <c r="K59" s="174" t="str">
        <f>'入力シート 着陸回数'!L59</f>
        <v>　　　　　 －</v>
      </c>
      <c r="L59" s="440" t="s">
        <v>7</v>
      </c>
      <c r="M59" s="441"/>
    </row>
    <row r="60" spans="2:13" ht="18" customHeight="1">
      <c r="B60" s="40"/>
      <c r="C60" s="73" t="s">
        <v>1</v>
      </c>
      <c r="D60" s="190">
        <f>'入力シート'!E64</f>
        <v>26342</v>
      </c>
      <c r="E60" s="191">
        <f>'入力シート'!F64</f>
        <v>0.17887670619825458</v>
      </c>
      <c r="F60" s="193">
        <f>'入力シート'!H64</f>
        <v>2896</v>
      </c>
      <c r="G60" s="191">
        <f>'入力シート'!I64</f>
        <v>-0.48202468252548736</v>
      </c>
      <c r="H60" s="204">
        <f>'入力シート 着陸回数'!E60</f>
        <v>151</v>
      </c>
      <c r="I60" s="293">
        <f>'入力シート 着陸回数'!H60</f>
        <v>126</v>
      </c>
      <c r="J60" s="324">
        <f>'入力シート 着陸回数'!K60</f>
        <v>277</v>
      </c>
      <c r="K60" s="191">
        <f>'入力シート 着陸回数'!L60</f>
        <v>0.0778210116731517</v>
      </c>
      <c r="L60" s="436" t="s">
        <v>7</v>
      </c>
      <c r="M60" s="437"/>
    </row>
    <row r="61" spans="2:13" ht="20.25" customHeight="1" thickBot="1">
      <c r="B61" s="41" t="s">
        <v>82</v>
      </c>
      <c r="C61" s="81" t="s">
        <v>44</v>
      </c>
      <c r="D61" s="178">
        <f>'入力シート'!E67</f>
        <v>28665</v>
      </c>
      <c r="E61" s="179">
        <f>'入力シート'!F67</f>
        <v>0.8664539653600729</v>
      </c>
      <c r="F61" s="178">
        <f>'入力シート'!H67</f>
        <v>35026</v>
      </c>
      <c r="G61" s="179">
        <f>'入力シート'!I67</f>
        <v>1.1063202838414816</v>
      </c>
      <c r="H61" s="291">
        <f>'入力シート 着陸回数'!E61</f>
        <v>166</v>
      </c>
      <c r="I61" s="292">
        <f>'入力シート 着陸回数'!H61</f>
        <v>0</v>
      </c>
      <c r="J61" s="323">
        <f>'入力シート 着陸回数'!K61</f>
        <v>166</v>
      </c>
      <c r="K61" s="186">
        <f>'入力シート 着陸回数'!L61</f>
        <v>0.8444444444444446</v>
      </c>
      <c r="L61" s="456" t="s">
        <v>7</v>
      </c>
      <c r="M61" s="457"/>
    </row>
    <row r="62" spans="2:13" ht="18.75" customHeight="1">
      <c r="B62" s="65"/>
      <c r="C62" s="66" t="s">
        <v>44</v>
      </c>
      <c r="D62" s="171">
        <f>'入力シート'!E68</f>
        <v>7740393</v>
      </c>
      <c r="E62" s="172">
        <f>'入力シート'!F68</f>
        <v>0.08421621031045667</v>
      </c>
      <c r="F62" s="197">
        <f>'入力シート'!H68</f>
        <v>67495525</v>
      </c>
      <c r="G62" s="172">
        <f>'入力シート'!I68</f>
        <v>0.01026397463210138</v>
      </c>
      <c r="H62" s="287">
        <f>'入力シート 着陸回数'!E62</f>
        <v>19618</v>
      </c>
      <c r="I62" s="288">
        <f>'入力シート 着陸回数'!H62</f>
        <v>799</v>
      </c>
      <c r="J62" s="321">
        <f>'入力シート 着陸回数'!K62</f>
        <v>20417</v>
      </c>
      <c r="K62" s="172">
        <f>'入力シート 着陸回数'!L62</f>
        <v>-0.00492250706696562</v>
      </c>
      <c r="L62" s="458" t="s">
        <v>7</v>
      </c>
      <c r="M62" s="459"/>
    </row>
    <row r="63" spans="2:13" ht="17.25" customHeight="1">
      <c r="B63" s="36" t="s">
        <v>57</v>
      </c>
      <c r="C63" s="59" t="s">
        <v>45</v>
      </c>
      <c r="D63" s="173">
        <f>'入力シート'!E69</f>
        <v>4484423</v>
      </c>
      <c r="E63" s="174">
        <f>'入力シート'!F69</f>
        <v>0.0526130108441305</v>
      </c>
      <c r="F63" s="189">
        <f>'入力シート'!H69</f>
        <v>229956531</v>
      </c>
      <c r="G63" s="174">
        <f>'入力シート'!I69</f>
        <v>0.11285935595085528</v>
      </c>
      <c r="H63" s="289">
        <f>'入力シート 着陸回数'!E63</f>
        <v>11659</v>
      </c>
      <c r="I63" s="290">
        <f>'入力シート 着陸回数'!H63</f>
        <v>394</v>
      </c>
      <c r="J63" s="322">
        <f>'入力シート 着陸回数'!K63</f>
        <v>12053</v>
      </c>
      <c r="K63" s="174">
        <f>'入力シート 着陸回数'!L63</f>
        <v>0.025525397770781888</v>
      </c>
      <c r="L63" s="440" t="s">
        <v>7</v>
      </c>
      <c r="M63" s="441"/>
    </row>
    <row r="64" spans="2:13" ht="18.75" customHeight="1" thickBot="1">
      <c r="B64" s="68"/>
      <c r="C64" s="69" t="s">
        <v>1</v>
      </c>
      <c r="D64" s="175">
        <f>'入力シート'!E70</f>
        <v>12224816</v>
      </c>
      <c r="E64" s="176">
        <f>'入力シート'!F70</f>
        <v>0.07240524246943081</v>
      </c>
      <c r="F64" s="177">
        <f>'入力シート'!H70</f>
        <v>297452056</v>
      </c>
      <c r="G64" s="176">
        <f>'入力シート'!I70</f>
        <v>0.08779266119619056</v>
      </c>
      <c r="H64" s="291">
        <f>'入力シート 着陸回数'!E64</f>
        <v>31277</v>
      </c>
      <c r="I64" s="292">
        <f>'入力シート 着陸回数'!H64</f>
        <v>1193</v>
      </c>
      <c r="J64" s="323">
        <f>'入力シート 着陸回数'!K64</f>
        <v>32470</v>
      </c>
      <c r="K64" s="186">
        <f>'入力シート 着陸回数'!L64</f>
        <v>0.0061665272225837064</v>
      </c>
      <c r="L64" s="456" t="s">
        <v>7</v>
      </c>
      <c r="M64" s="457"/>
    </row>
    <row r="65" spans="2:13" ht="18.75" customHeight="1">
      <c r="B65" s="36"/>
      <c r="C65" s="58" t="s">
        <v>44</v>
      </c>
      <c r="D65" s="423">
        <f>'入力シート'!E71</f>
        <v>741402</v>
      </c>
      <c r="E65" s="424">
        <f>'入力シート'!F71</f>
        <v>0.0837546867805381</v>
      </c>
      <c r="F65" s="180">
        <f>'入力シート'!H71</f>
        <v>2597307</v>
      </c>
      <c r="G65" s="179">
        <f>'入力シート'!I71</f>
        <v>-0.3977476988658497</v>
      </c>
      <c r="H65" s="287">
        <f>'入力シート 着陸回数'!E65</f>
        <v>2057</v>
      </c>
      <c r="I65" s="288">
        <f>'入力シート 着陸回数'!H65</f>
        <v>23</v>
      </c>
      <c r="J65" s="321">
        <f>'入力シート 着陸回数'!K65</f>
        <v>2080</v>
      </c>
      <c r="K65" s="172">
        <f>'入力シート 着陸回数'!L65</f>
        <v>0.06831022085259364</v>
      </c>
      <c r="L65" s="466" t="s">
        <v>132</v>
      </c>
      <c r="M65" s="467"/>
    </row>
    <row r="66" spans="2:13" ht="17.25" customHeight="1">
      <c r="B66" s="36" t="s">
        <v>52</v>
      </c>
      <c r="C66" s="59" t="s">
        <v>45</v>
      </c>
      <c r="D66" s="181">
        <f>'入力シート'!E72</f>
        <v>2903899</v>
      </c>
      <c r="E66" s="174">
        <f>'入力シート'!F72</f>
        <v>0.025313845572619176</v>
      </c>
      <c r="F66" s="189">
        <f>'入力シート'!H72</f>
        <v>187027000</v>
      </c>
      <c r="G66" s="174">
        <f>'入力シート'!I72</f>
        <v>0.0842019222965531</v>
      </c>
      <c r="H66" s="289">
        <f>'入力シート 着陸回数'!E66</f>
        <v>8115</v>
      </c>
      <c r="I66" s="290">
        <f>'入力シート 着陸回数'!H66</f>
        <v>228</v>
      </c>
      <c r="J66" s="322">
        <f>'入力シート 着陸回数'!K66</f>
        <v>8343</v>
      </c>
      <c r="K66" s="174">
        <f>'入力シート 着陸回数'!L66</f>
        <v>0.01905459875412241</v>
      </c>
      <c r="L66" s="462"/>
      <c r="M66" s="463"/>
    </row>
    <row r="67" spans="2:13" ht="18" customHeight="1">
      <c r="B67" s="36"/>
      <c r="C67" s="71" t="s">
        <v>1</v>
      </c>
      <c r="D67" s="183">
        <f>'入力シート'!E73</f>
        <v>3645301</v>
      </c>
      <c r="E67" s="184">
        <f>'入力シート'!F73</f>
        <v>0.036683625732657266</v>
      </c>
      <c r="F67" s="185">
        <f>'入力シート'!H73</f>
        <v>189624307</v>
      </c>
      <c r="G67" s="184">
        <f>'入力シート'!I73</f>
        <v>0.0724467716069872</v>
      </c>
      <c r="H67" s="204">
        <f>'入力シート 着陸回数'!E67</f>
        <v>10172</v>
      </c>
      <c r="I67" s="293">
        <f>'入力シート 着陸回数'!H67</f>
        <v>251</v>
      </c>
      <c r="J67" s="324">
        <f>'入力シート 着陸回数'!K67</f>
        <v>10423</v>
      </c>
      <c r="K67" s="191">
        <f>'入力シート 着陸回数'!L67</f>
        <v>0.0285178606670613</v>
      </c>
      <c r="L67" s="464" t="s">
        <v>7</v>
      </c>
      <c r="M67" s="465"/>
    </row>
    <row r="68" spans="2:13" ht="18" customHeight="1">
      <c r="B68" s="45" t="s">
        <v>2</v>
      </c>
      <c r="C68" s="71" t="s">
        <v>44</v>
      </c>
      <c r="D68" s="183">
        <f>'入力シート'!E74</f>
        <v>6737736</v>
      </c>
      <c r="E68" s="186">
        <f>'入力シート'!F74</f>
        <v>0.08294775850122393</v>
      </c>
      <c r="F68" s="187">
        <f>'入力シート'!H74</f>
        <v>64743563</v>
      </c>
      <c r="G68" s="186">
        <f>'入力シート'!I74</f>
        <v>0.03846567361299513</v>
      </c>
      <c r="H68" s="291">
        <f>'入力シート 着陸回数'!E68</f>
        <v>15589</v>
      </c>
      <c r="I68" s="292">
        <f>'入力シート 着陸回数'!H68</f>
        <v>150</v>
      </c>
      <c r="J68" s="323">
        <f>'入力シート 着陸回数'!K68</f>
        <v>15739</v>
      </c>
      <c r="K68" s="186">
        <f>'入力シート 着陸回数'!L68</f>
        <v>0.006909346810824557</v>
      </c>
      <c r="L68" s="454" t="s">
        <v>136</v>
      </c>
      <c r="M68" s="455"/>
    </row>
    <row r="69" spans="2:13" ht="17.25" customHeight="1">
      <c r="B69" s="43" t="s">
        <v>48</v>
      </c>
      <c r="C69" s="59" t="s">
        <v>45</v>
      </c>
      <c r="D69" s="181">
        <f>'入力シート'!E75</f>
        <v>1532252</v>
      </c>
      <c r="E69" s="174">
        <f>'入力シート'!F75</f>
        <v>0.12083167833032316</v>
      </c>
      <c r="F69" s="425">
        <f>'入力シート'!H75</f>
        <v>42849932</v>
      </c>
      <c r="G69" s="426">
        <f>'入力シート'!I75</f>
        <v>0.2570102487420416</v>
      </c>
      <c r="H69" s="289">
        <f>'入力シート 着陸回数'!E69</f>
        <v>3411</v>
      </c>
      <c r="I69" s="290">
        <f>'入力シート 着陸回数'!H69</f>
        <v>158</v>
      </c>
      <c r="J69" s="322">
        <f>'入力シート 着陸回数'!K69</f>
        <v>3569</v>
      </c>
      <c r="K69" s="174">
        <f>'入力シート 着陸回数'!L69</f>
        <v>0.0746763023185788</v>
      </c>
      <c r="L69" s="462"/>
      <c r="M69" s="463"/>
    </row>
    <row r="70" spans="2:13" ht="17.25" customHeight="1">
      <c r="B70" s="46"/>
      <c r="C70" s="73" t="s">
        <v>1</v>
      </c>
      <c r="D70" s="190">
        <f>'入力シート'!E76</f>
        <v>8269988</v>
      </c>
      <c r="E70" s="191">
        <f>'入力シート'!F76</f>
        <v>0.08977233344709856</v>
      </c>
      <c r="F70" s="193">
        <f>'入力シート'!H76</f>
        <v>107593495</v>
      </c>
      <c r="G70" s="191">
        <f>'入力シート'!I76</f>
        <v>0.11571956845920628</v>
      </c>
      <c r="H70" s="204">
        <f>'入力シート 着陸回数'!E70</f>
        <v>19000</v>
      </c>
      <c r="I70" s="293">
        <f>'入力シート 着陸回数'!H70</f>
        <v>308</v>
      </c>
      <c r="J70" s="324">
        <f>'入力シート 着陸回数'!K70</f>
        <v>19308</v>
      </c>
      <c r="K70" s="191">
        <f>'入力シート 着陸回数'!L70</f>
        <v>0.01878429717180241</v>
      </c>
      <c r="L70" s="460"/>
      <c r="M70" s="461"/>
    </row>
    <row r="71" spans="2:13" ht="17.25" customHeight="1">
      <c r="B71" s="43"/>
      <c r="C71" s="58" t="s">
        <v>44</v>
      </c>
      <c r="D71" s="178">
        <f>'入力シート'!E77</f>
        <v>91267</v>
      </c>
      <c r="E71" s="179">
        <f>'入力シート'!F77</f>
        <v>0.10476686195710072</v>
      </c>
      <c r="F71" s="180">
        <f>'入力シート'!H77</f>
        <v>9875</v>
      </c>
      <c r="G71" s="179">
        <f>'入力シート'!I77</f>
        <v>-0.09411980552242916</v>
      </c>
      <c r="H71" s="291">
        <f>'入力シート 着陸回数'!E71</f>
        <v>704</v>
      </c>
      <c r="I71" s="292">
        <f>'入力シート 着陸回数'!H71</f>
        <v>203</v>
      </c>
      <c r="J71" s="323">
        <f>'入力シート 着陸回数'!K71</f>
        <v>907</v>
      </c>
      <c r="K71" s="186">
        <f>'入力シート 着陸回数'!L71</f>
        <v>0</v>
      </c>
      <c r="L71" s="468"/>
      <c r="M71" s="469"/>
    </row>
    <row r="72" spans="2:13" ht="17.25" customHeight="1">
      <c r="B72" s="43" t="s">
        <v>14</v>
      </c>
      <c r="C72" s="59" t="s">
        <v>45</v>
      </c>
      <c r="D72" s="181">
        <f>'入力シート'!E78</f>
        <v>9415</v>
      </c>
      <c r="E72" s="174">
        <f>'入力シート'!F78</f>
        <v>-0.21430359676207966</v>
      </c>
      <c r="F72" s="189">
        <f>'入力シート'!H78</f>
        <v>7212</v>
      </c>
      <c r="G72" s="174">
        <f>'入力シート'!I78</f>
        <v>0.01864406779661021</v>
      </c>
      <c r="H72" s="289">
        <f>'入力シート 着陸回数'!E72</f>
        <v>31</v>
      </c>
      <c r="I72" s="290">
        <f>'入力シート 着陸回数'!H72</f>
        <v>3</v>
      </c>
      <c r="J72" s="322">
        <f>'入力シート 着陸回数'!K72</f>
        <v>34</v>
      </c>
      <c r="K72" s="174">
        <f>'入力シート 着陸回数'!L72</f>
        <v>-0.4516129032258065</v>
      </c>
      <c r="L72" s="440" t="s">
        <v>7</v>
      </c>
      <c r="M72" s="441"/>
    </row>
    <row r="73" spans="2:13" ht="18" customHeight="1">
      <c r="B73" s="43"/>
      <c r="C73" s="71" t="s">
        <v>1</v>
      </c>
      <c r="D73" s="183">
        <f>'入力シート'!E79</f>
        <v>100682</v>
      </c>
      <c r="E73" s="191">
        <f>'入力シート'!F79</f>
        <v>0.06434800993710033</v>
      </c>
      <c r="F73" s="185">
        <f>'入力シート'!H79</f>
        <v>17087</v>
      </c>
      <c r="G73" s="184">
        <f>'入力シート'!I79</f>
        <v>-0.049719147989544465</v>
      </c>
      <c r="H73" s="204">
        <f>'入力シート 着陸回数'!E73</f>
        <v>735</v>
      </c>
      <c r="I73" s="293">
        <f>'入力シート 着陸回数'!H73</f>
        <v>206</v>
      </c>
      <c r="J73" s="324">
        <f>'入力シート 着陸回数'!K73</f>
        <v>941</v>
      </c>
      <c r="K73" s="191">
        <f>'入力シート 着陸回数'!L73</f>
        <v>-0.028895768833849367</v>
      </c>
      <c r="L73" s="436" t="s">
        <v>7</v>
      </c>
      <c r="M73" s="437"/>
    </row>
    <row r="74" spans="2:13" ht="18" customHeight="1">
      <c r="B74" s="41" t="s">
        <v>25</v>
      </c>
      <c r="C74" s="82" t="s">
        <v>44</v>
      </c>
      <c r="D74" s="190">
        <f>'入力シート'!E80</f>
        <v>2798</v>
      </c>
      <c r="E74" s="191">
        <f>'入力シート'!F80</f>
        <v>-0.041452552243919194</v>
      </c>
      <c r="F74" s="196">
        <f>'入力シート'!H80</f>
        <v>1270</v>
      </c>
      <c r="G74" s="191">
        <f>'入力シート'!I80</f>
        <v>-0.00470219435736674</v>
      </c>
      <c r="H74" s="204">
        <f>'入力シート 着陸回数'!E74</f>
        <v>97</v>
      </c>
      <c r="I74" s="293">
        <f>'入力シート 着陸回数'!H74</f>
        <v>103</v>
      </c>
      <c r="J74" s="324">
        <f>'入力シート 着陸回数'!K74</f>
        <v>200</v>
      </c>
      <c r="K74" s="191">
        <f>'入力シート 着陸回数'!L74</f>
        <v>-0.05213270142180093</v>
      </c>
      <c r="L74" s="436" t="s">
        <v>7</v>
      </c>
      <c r="M74" s="437"/>
    </row>
    <row r="75" spans="2:13" ht="18" customHeight="1">
      <c r="B75" s="41" t="s">
        <v>26</v>
      </c>
      <c r="C75" s="82" t="s">
        <v>44</v>
      </c>
      <c r="D75" s="190">
        <f>'入力シート'!E81</f>
        <v>2775</v>
      </c>
      <c r="E75" s="191">
        <f>'入力シート'!F81</f>
        <v>0.19303525365434226</v>
      </c>
      <c r="F75" s="196">
        <f>'入力シート'!H81</f>
        <v>346</v>
      </c>
      <c r="G75" s="191">
        <f>'入力シート'!I81</f>
        <v>-0.170263788968825</v>
      </c>
      <c r="H75" s="204">
        <f>'入力シート 着陸回数'!E75</f>
        <v>103</v>
      </c>
      <c r="I75" s="293">
        <f>'入力シート 着陸回数'!H75</f>
        <v>1</v>
      </c>
      <c r="J75" s="324">
        <f>'入力シート 着陸回数'!K75</f>
        <v>104</v>
      </c>
      <c r="K75" s="191">
        <f>'入力シート 着陸回数'!L75</f>
        <v>0.09473684210526323</v>
      </c>
      <c r="L75" s="436" t="s">
        <v>7</v>
      </c>
      <c r="M75" s="437"/>
    </row>
    <row r="76" spans="2:13" ht="18.75" customHeight="1">
      <c r="B76" s="41" t="s">
        <v>85</v>
      </c>
      <c r="C76" s="58" t="s">
        <v>44</v>
      </c>
      <c r="D76" s="178">
        <f>'入力シート'!E84</f>
        <v>28499</v>
      </c>
      <c r="E76" s="179">
        <f>'入力シート'!F84</f>
        <v>0.07300451807228914</v>
      </c>
      <c r="F76" s="178">
        <f>'入力シート'!H84</f>
        <v>96827</v>
      </c>
      <c r="G76" s="179">
        <f>'入力シート'!I84</f>
        <v>-0.0743559103293342</v>
      </c>
      <c r="H76" s="204">
        <f>'入力シート 着陸回数'!E76</f>
        <v>149</v>
      </c>
      <c r="I76" s="293">
        <f>'入力シート 着陸回数'!H76</f>
        <v>26</v>
      </c>
      <c r="J76" s="324">
        <f>'入力シート 着陸回数'!K76</f>
        <v>175</v>
      </c>
      <c r="K76" s="191">
        <f>'入力シート 着陸回数'!L76</f>
        <v>0.08024691358024683</v>
      </c>
      <c r="L76" s="436" t="s">
        <v>7</v>
      </c>
      <c r="M76" s="437"/>
    </row>
    <row r="77" spans="2:13" ht="18" customHeight="1">
      <c r="B77" s="41" t="s">
        <v>27</v>
      </c>
      <c r="C77" s="73" t="s">
        <v>44</v>
      </c>
      <c r="D77" s="190">
        <f>'入力シート'!E85</f>
        <v>3606</v>
      </c>
      <c r="E77" s="191">
        <f>'入力シート'!F85</f>
        <v>0.09704898083358682</v>
      </c>
      <c r="F77" s="193">
        <f>'入力シート'!H85</f>
        <v>2017</v>
      </c>
      <c r="G77" s="191">
        <f>'入力シート'!I85</f>
        <v>-0.03631151457238413</v>
      </c>
      <c r="H77" s="204">
        <f>'入力シート 着陸回数'!E77</f>
        <v>121</v>
      </c>
      <c r="I77" s="293">
        <f>'入力シート 着陸回数'!H77</f>
        <v>4</v>
      </c>
      <c r="J77" s="324">
        <f>'入力シート 着陸回数'!K77</f>
        <v>125</v>
      </c>
      <c r="K77" s="191">
        <f>'入力シート 着陸回数'!L77</f>
        <v>0.008064516129032251</v>
      </c>
      <c r="L77" s="436" t="s">
        <v>7</v>
      </c>
      <c r="M77" s="437"/>
    </row>
    <row r="78" spans="2:13" ht="18" customHeight="1">
      <c r="B78" s="41" t="s">
        <v>28</v>
      </c>
      <c r="C78" s="73" t="s">
        <v>44</v>
      </c>
      <c r="D78" s="190">
        <f>'入力シート'!E86</f>
        <v>2933</v>
      </c>
      <c r="E78" s="191">
        <f>'入力シート'!F86</f>
        <v>0.11267071320182098</v>
      </c>
      <c r="F78" s="193">
        <f>'入力シート'!H86</f>
        <v>288</v>
      </c>
      <c r="G78" s="191">
        <f>'入力シート'!I86</f>
        <v>1.796116504854369</v>
      </c>
      <c r="H78" s="204">
        <f>'入力シート 着陸回数'!E78</f>
        <v>0</v>
      </c>
      <c r="I78" s="293">
        <f>'入力シート 着陸回数'!H78</f>
        <v>0</v>
      </c>
      <c r="J78" s="324">
        <f>'入力シート 着陸回数'!K78</f>
        <v>0</v>
      </c>
      <c r="K78" s="191">
        <f>'入力シート 着陸回数'!L78</f>
        <v>-1</v>
      </c>
      <c r="L78" s="436" t="s">
        <v>92</v>
      </c>
      <c r="M78" s="437"/>
    </row>
    <row r="79" spans="2:13" ht="18" customHeight="1">
      <c r="B79" s="41" t="s">
        <v>29</v>
      </c>
      <c r="C79" s="73" t="s">
        <v>44</v>
      </c>
      <c r="D79" s="190">
        <f>'入力シート'!E87</f>
        <v>0</v>
      </c>
      <c r="E79" s="191" t="str">
        <f>'入力シート'!F87</f>
        <v>　　　　　 －</v>
      </c>
      <c r="F79" s="193">
        <f>'入力シート'!H87</f>
        <v>0</v>
      </c>
      <c r="G79" s="191" t="str">
        <f>'入力シート'!I87</f>
        <v>　　　　　 －</v>
      </c>
      <c r="H79" s="204">
        <f>'入力シート 着陸回数'!E79</f>
        <v>0</v>
      </c>
      <c r="I79" s="293">
        <f>'入力シート 着陸回数'!H79</f>
        <v>0</v>
      </c>
      <c r="J79" s="324">
        <f>'入力シート 着陸回数'!K79</f>
        <v>0</v>
      </c>
      <c r="K79" s="191">
        <f>'入力シート 着陸回数'!L79</f>
        <v>-1</v>
      </c>
      <c r="L79" s="436" t="s">
        <v>7</v>
      </c>
      <c r="M79" s="437"/>
    </row>
    <row r="80" spans="2:13" ht="17.25" customHeight="1">
      <c r="B80" s="36"/>
      <c r="C80" s="58" t="s">
        <v>44</v>
      </c>
      <c r="D80" s="178">
        <f>'入力シート'!E88</f>
        <v>16970</v>
      </c>
      <c r="E80" s="179">
        <f>'入力シート'!F88</f>
        <v>0.022350744020724234</v>
      </c>
      <c r="F80" s="180">
        <f>'入力シート'!H88</f>
        <v>0</v>
      </c>
      <c r="G80" s="179" t="str">
        <f>'入力シート'!I88</f>
        <v>　　　　　 －</v>
      </c>
      <c r="H80" s="291">
        <f>'入力シート 着陸回数'!E80</f>
        <v>123</v>
      </c>
      <c r="I80" s="292">
        <f>'入力シート 着陸回数'!H80</f>
        <v>117</v>
      </c>
      <c r="J80" s="323">
        <f>'入力シート 着陸回数'!K80</f>
        <v>240</v>
      </c>
      <c r="K80" s="186">
        <f>'入力シート 着陸回数'!L80</f>
        <v>-0.1724137931034483</v>
      </c>
      <c r="L80" s="434" t="s">
        <v>7</v>
      </c>
      <c r="M80" s="435"/>
    </row>
    <row r="81" spans="2:13" ht="17.25" customHeight="1">
      <c r="B81" s="36" t="s">
        <v>30</v>
      </c>
      <c r="C81" s="59" t="s">
        <v>45</v>
      </c>
      <c r="D81" s="181">
        <f>'入力シート'!E89</f>
        <v>0</v>
      </c>
      <c r="E81" s="188" t="str">
        <f>'入力シート'!F89</f>
        <v>　　　　　 －</v>
      </c>
      <c r="F81" s="189">
        <f>'入力シート'!H89</f>
        <v>0</v>
      </c>
      <c r="G81" s="174" t="str">
        <f>'入力シート'!I89</f>
        <v>　　　　　 －</v>
      </c>
      <c r="H81" s="289">
        <f>'入力シート 着陸回数'!E81</f>
        <v>0</v>
      </c>
      <c r="I81" s="290">
        <f>'入力シート 着陸回数'!H81</f>
        <v>0</v>
      </c>
      <c r="J81" s="322">
        <f>'入力シート 着陸回数'!K81</f>
        <v>0</v>
      </c>
      <c r="K81" s="174" t="str">
        <f>'入力シート 着陸回数'!L81</f>
        <v>　　　　　 －</v>
      </c>
      <c r="L81" s="440" t="s">
        <v>7</v>
      </c>
      <c r="M81" s="441"/>
    </row>
    <row r="82" spans="2:13" ht="18" customHeight="1">
      <c r="B82" s="40"/>
      <c r="C82" s="73" t="s">
        <v>1</v>
      </c>
      <c r="D82" s="204">
        <f>'入力シート'!E90</f>
        <v>16970</v>
      </c>
      <c r="E82" s="191">
        <f>'入力シート'!F90</f>
        <v>0.022350744020724234</v>
      </c>
      <c r="F82" s="193">
        <f>'入力シート'!H90</f>
        <v>0</v>
      </c>
      <c r="G82" s="179" t="str">
        <f>'入力シート'!I90</f>
        <v>　　　　　 －</v>
      </c>
      <c r="H82" s="204">
        <f>'入力シート 着陸回数'!E82</f>
        <v>123</v>
      </c>
      <c r="I82" s="293">
        <f>'入力シート 着陸回数'!H82</f>
        <v>117</v>
      </c>
      <c r="J82" s="324">
        <f>'入力シート 着陸回数'!K82</f>
        <v>240</v>
      </c>
      <c r="K82" s="191">
        <f>'入力シート 着陸回数'!L82</f>
        <v>-0.1724137931034483</v>
      </c>
      <c r="L82" s="436" t="s">
        <v>7</v>
      </c>
      <c r="M82" s="437"/>
    </row>
    <row r="83" spans="2:13" ht="18" customHeight="1">
      <c r="B83" s="36"/>
      <c r="C83" s="58" t="s">
        <v>44</v>
      </c>
      <c r="D83" s="183">
        <f>'入力シート'!E91</f>
        <v>43815</v>
      </c>
      <c r="E83" s="186">
        <f>'入力シート'!F91</f>
        <v>0.12470159406525139</v>
      </c>
      <c r="F83" s="187">
        <f>'入力シート'!H91</f>
        <v>40109</v>
      </c>
      <c r="G83" s="186">
        <f>'入力シート'!I91</f>
        <v>0.41005449112322023</v>
      </c>
      <c r="H83" s="291">
        <f>'入力シート 着陸回数'!E83</f>
        <v>242</v>
      </c>
      <c r="I83" s="292">
        <f>'入力シート 着陸回数'!H83</f>
        <v>34</v>
      </c>
      <c r="J83" s="323">
        <f>'入力シート 着陸回数'!K83</f>
        <v>276</v>
      </c>
      <c r="K83" s="186">
        <f>'入力シート 着陸回数'!L83</f>
        <v>-0.02473498233215543</v>
      </c>
      <c r="L83" s="454" t="s">
        <v>133</v>
      </c>
      <c r="M83" s="455"/>
    </row>
    <row r="84" spans="2:13" ht="18" customHeight="1">
      <c r="B84" s="36" t="s">
        <v>55</v>
      </c>
      <c r="C84" s="59" t="s">
        <v>45</v>
      </c>
      <c r="D84" s="181">
        <f>'入力シート'!E92</f>
        <v>29194</v>
      </c>
      <c r="E84" s="188">
        <f>'入力シート'!F92</f>
        <v>-0.07911172796668975</v>
      </c>
      <c r="F84" s="425">
        <f>'入力シート'!H92</f>
        <v>45003</v>
      </c>
      <c r="G84" s="424">
        <f>'入力シート'!I92</f>
        <v>4.291980244590781</v>
      </c>
      <c r="H84" s="289">
        <f>'入力シート 着陸回数'!E84</f>
        <v>102</v>
      </c>
      <c r="I84" s="290">
        <f>'入力シート 着陸回数'!H84</f>
        <v>5</v>
      </c>
      <c r="J84" s="322">
        <f>'入力シート 着陸回数'!K84</f>
        <v>107</v>
      </c>
      <c r="K84" s="174">
        <f>'入力シート 着陸回数'!L84</f>
        <v>-0.14400000000000002</v>
      </c>
      <c r="L84" s="452" t="s">
        <v>134</v>
      </c>
      <c r="M84" s="453"/>
    </row>
    <row r="85" spans="2:13" ht="18" customHeight="1">
      <c r="B85" s="40"/>
      <c r="C85" s="73" t="s">
        <v>1</v>
      </c>
      <c r="D85" s="204">
        <f>'入力シート'!E93</f>
        <v>73009</v>
      </c>
      <c r="E85" s="191">
        <f>'入力シート'!F93</f>
        <v>0.03325832519565797</v>
      </c>
      <c r="F85" s="193">
        <f>'入力シート'!H93</f>
        <v>85112</v>
      </c>
      <c r="G85" s="191">
        <f>'入力シート'!I93</f>
        <v>1.3034994181168638</v>
      </c>
      <c r="H85" s="204">
        <f>'入力シート 着陸回数'!E85</f>
        <v>344</v>
      </c>
      <c r="I85" s="293">
        <f>'入力シート 着陸回数'!H85</f>
        <v>39</v>
      </c>
      <c r="J85" s="324">
        <f>'入力シート 着陸回数'!K85</f>
        <v>383</v>
      </c>
      <c r="K85" s="191">
        <f>'入力シート 着陸回数'!L85</f>
        <v>-0.06127450980392157</v>
      </c>
      <c r="L85" s="450" t="s">
        <v>135</v>
      </c>
      <c r="M85" s="451"/>
    </row>
    <row r="86" spans="2:13" ht="18" customHeight="1">
      <c r="B86" s="39" t="s">
        <v>34</v>
      </c>
      <c r="C86" s="102" t="s">
        <v>44</v>
      </c>
      <c r="D86" s="190">
        <f>'入力シート'!E94</f>
        <v>11624</v>
      </c>
      <c r="E86" s="191">
        <f>'入力シート'!F94</f>
        <v>0.08788020589611611</v>
      </c>
      <c r="F86" s="193">
        <f>'入力シート'!H94</f>
        <v>3923</v>
      </c>
      <c r="G86" s="191">
        <f>'入力シート'!I94</f>
        <v>0.008483290488431772</v>
      </c>
      <c r="H86" s="204">
        <f>'入力シート 着陸回数'!E86</f>
        <v>433</v>
      </c>
      <c r="I86" s="293">
        <f>'入力シート 着陸回数'!H86</f>
        <v>138</v>
      </c>
      <c r="J86" s="324">
        <f>'入力シート 着陸回数'!K86</f>
        <v>571</v>
      </c>
      <c r="K86" s="191">
        <f>'入力シート 着陸回数'!L86</f>
        <v>-0.04833333333333334</v>
      </c>
      <c r="L86" s="436" t="s">
        <v>7</v>
      </c>
      <c r="M86" s="437"/>
    </row>
    <row r="87" spans="2:13" ht="18" customHeight="1">
      <c r="B87" s="39"/>
      <c r="C87" s="72" t="s">
        <v>44</v>
      </c>
      <c r="D87" s="178">
        <f>'入力シート'!E95</f>
        <v>56968</v>
      </c>
      <c r="E87" s="179">
        <f>'入力シート'!F95</f>
        <v>0.21697891521223633</v>
      </c>
      <c r="F87" s="180">
        <f>'入力シート'!H95</f>
        <v>0</v>
      </c>
      <c r="G87" s="179" t="str">
        <f>'入力シート'!I95</f>
        <v>　　　　　 －</v>
      </c>
      <c r="H87" s="291">
        <f>'入力シート 着陸回数'!E87</f>
        <v>0</v>
      </c>
      <c r="I87" s="292">
        <f>'入力シート 着陸回数'!H87</f>
        <v>0</v>
      </c>
      <c r="J87" s="323">
        <f>'入力シート 着陸回数'!K87</f>
        <v>0</v>
      </c>
      <c r="K87" s="186">
        <f>'入力シート 着陸回数'!L87</f>
        <v>-1</v>
      </c>
      <c r="L87" s="448"/>
      <c r="M87" s="449"/>
    </row>
    <row r="88" spans="2:13" ht="18" customHeight="1">
      <c r="B88" s="36" t="s">
        <v>58</v>
      </c>
      <c r="C88" s="59" t="s">
        <v>45</v>
      </c>
      <c r="D88" s="181">
        <f>'入力シート'!E96</f>
        <v>9663</v>
      </c>
      <c r="E88" s="188">
        <f>'入力シート'!F96</f>
        <v>-0.4420900692840647</v>
      </c>
      <c r="F88" s="189">
        <f>'入力シート'!H96</f>
        <v>27384</v>
      </c>
      <c r="G88" s="188">
        <f>'入力シート'!I96</f>
        <v>-0.06857142857142862</v>
      </c>
      <c r="H88" s="289">
        <f>'入力シート 着陸回数'!E88</f>
        <v>0</v>
      </c>
      <c r="I88" s="290">
        <f>'入力シート 着陸回数'!H88</f>
        <v>0</v>
      </c>
      <c r="J88" s="322">
        <f>'入力シート 着陸回数'!K88</f>
        <v>0</v>
      </c>
      <c r="K88" s="174">
        <f>'入力シート 着陸回数'!L88</f>
        <v>-1</v>
      </c>
      <c r="L88" s="446"/>
      <c r="M88" s="447"/>
    </row>
    <row r="89" spans="2:13" ht="18" customHeight="1" thickBot="1">
      <c r="B89" s="38"/>
      <c r="C89" s="103" t="s">
        <v>1</v>
      </c>
      <c r="D89" s="205">
        <f>'入力シート'!E97</f>
        <v>66631</v>
      </c>
      <c r="E89" s="206">
        <f>'入力シート'!F97</f>
        <v>0.03898270727105446</v>
      </c>
      <c r="F89" s="207">
        <f>'入力シート'!H97</f>
        <v>27384</v>
      </c>
      <c r="G89" s="206">
        <f>'入力シート'!I97</f>
        <v>-0.06857142857142862</v>
      </c>
      <c r="H89" s="325">
        <f>'入力シート 着陸回数'!E89</f>
        <v>0</v>
      </c>
      <c r="I89" s="326">
        <f>'入力シート 着陸回数'!H89</f>
        <v>0</v>
      </c>
      <c r="J89" s="327">
        <f>'入力シート 着陸回数'!K89</f>
        <v>0</v>
      </c>
      <c r="K89" s="184">
        <f>'入力シート 着陸回数'!L89</f>
        <v>-1</v>
      </c>
      <c r="L89" s="444"/>
      <c r="M89" s="445"/>
    </row>
    <row r="90" spans="2:13" ht="19.5" customHeight="1" thickTop="1">
      <c r="B90" s="37" t="s">
        <v>36</v>
      </c>
      <c r="C90" s="83" t="s">
        <v>44</v>
      </c>
      <c r="D90" s="208">
        <f>'入力シート'!E98</f>
        <v>11156626</v>
      </c>
      <c r="E90" s="209">
        <f>'入力シート'!F98</f>
        <v>0.08427416407891242</v>
      </c>
      <c r="F90" s="210">
        <f>'入力シート'!H98</f>
        <v>89466152</v>
      </c>
      <c r="G90" s="209">
        <f>'入力シート'!I98</f>
        <v>0.003208903989238232</v>
      </c>
      <c r="H90" s="328">
        <f>'入力シート 着陸回数'!E90</f>
        <v>32461</v>
      </c>
      <c r="I90" s="329">
        <f>'入力シート 着陸回数'!H90</f>
        <v>1808</v>
      </c>
      <c r="J90" s="330">
        <f>'入力シート 着陸回数'!K90</f>
        <v>34269</v>
      </c>
      <c r="K90" s="209">
        <f>'入力シート 着陸回数'!L90</f>
        <v>0.0022226771561431047</v>
      </c>
      <c r="L90" s="442" t="s">
        <v>7</v>
      </c>
      <c r="M90" s="443"/>
    </row>
    <row r="91" spans="2:13" ht="18" customHeight="1">
      <c r="B91" s="36"/>
      <c r="C91" s="85" t="s">
        <v>45</v>
      </c>
      <c r="D91" s="173">
        <f>'入力シート'!E99</f>
        <v>4871112</v>
      </c>
      <c r="E91" s="174">
        <f>'入力シート'!F99</f>
        <v>0.06749428626466014</v>
      </c>
      <c r="F91" s="189">
        <f>'入力シート'!H99</f>
        <v>230969143</v>
      </c>
      <c r="G91" s="174">
        <f>'入力シート'!I99</f>
        <v>0.11331129903574366</v>
      </c>
      <c r="H91" s="289">
        <f>'入力シート 着陸回数'!E91</f>
        <v>12647</v>
      </c>
      <c r="I91" s="290">
        <f>'入力シート 着陸回数'!H91</f>
        <v>510</v>
      </c>
      <c r="J91" s="322">
        <f>'入力シート 着陸回数'!K91</f>
        <v>13157</v>
      </c>
      <c r="K91" s="174">
        <f>'入力シート 着陸回数'!L91</f>
        <v>0.04081955541491977</v>
      </c>
      <c r="L91" s="440" t="s">
        <v>7</v>
      </c>
      <c r="M91" s="441"/>
    </row>
    <row r="92" spans="2:13" ht="18.75" customHeight="1" thickBot="1">
      <c r="B92" s="38" t="s">
        <v>37</v>
      </c>
      <c r="C92" s="86" t="s">
        <v>1</v>
      </c>
      <c r="D92" s="211">
        <f>'入力シート'!E100</f>
        <v>16027738</v>
      </c>
      <c r="E92" s="206">
        <f>'入力シート'!F100</f>
        <v>0.07911892956223543</v>
      </c>
      <c r="F92" s="207">
        <f>'入力シート'!H100</f>
        <v>320435295</v>
      </c>
      <c r="G92" s="206">
        <f>'入力シート'!I100</f>
        <v>0.08021096461781152</v>
      </c>
      <c r="H92" s="205">
        <f>'入力シート 着陸回数'!E92</f>
        <v>45108</v>
      </c>
      <c r="I92" s="331">
        <f>'入力シート 着陸回数'!H92</f>
        <v>2318</v>
      </c>
      <c r="J92" s="332">
        <f>'入力シート 着陸回数'!K92</f>
        <v>47426</v>
      </c>
      <c r="K92" s="206">
        <f>'入力シート 着陸回数'!L92</f>
        <v>0.01264038946064816</v>
      </c>
      <c r="L92" s="438" t="s">
        <v>7</v>
      </c>
      <c r="M92" s="439"/>
    </row>
    <row r="93" spans="2:13" ht="24.75" customHeight="1" thickTop="1">
      <c r="B93" s="88"/>
      <c r="C93" s="89"/>
      <c r="D93" s="90" t="s">
        <v>51</v>
      </c>
      <c r="E93" s="91" t="s">
        <v>87</v>
      </c>
      <c r="F93" s="54"/>
      <c r="G93" s="92"/>
      <c r="H93" s="54"/>
      <c r="I93" s="54"/>
      <c r="J93" s="54"/>
      <c r="K93" s="92"/>
      <c r="L93" s="54"/>
      <c r="M93" s="92"/>
    </row>
    <row r="94" spans="2:13" ht="19.5" customHeight="1">
      <c r="B94" s="88"/>
      <c r="C94" s="89"/>
      <c r="D94" s="54"/>
      <c r="E94" s="91" t="s">
        <v>109</v>
      </c>
      <c r="F94" s="54"/>
      <c r="G94" s="92"/>
      <c r="H94" s="54"/>
      <c r="I94" s="54"/>
      <c r="J94" s="54"/>
      <c r="K94" s="92"/>
      <c r="L94" s="54"/>
      <c r="M94" s="92"/>
    </row>
    <row r="95" spans="2:13" ht="19.5" customHeight="1">
      <c r="B95" s="88"/>
      <c r="C95" s="89"/>
      <c r="D95" s="54"/>
      <c r="E95" s="91" t="s">
        <v>110</v>
      </c>
      <c r="F95" s="54"/>
      <c r="G95" s="92"/>
      <c r="H95" s="54"/>
      <c r="I95" s="54"/>
      <c r="J95" s="54"/>
      <c r="K95" s="92"/>
      <c r="L95" s="54"/>
      <c r="M95" s="92"/>
    </row>
    <row r="96" spans="2:13" ht="27.75" customHeight="1">
      <c r="B96" s="88"/>
      <c r="C96" s="89"/>
      <c r="D96" s="54"/>
      <c r="E96" s="92"/>
      <c r="F96" s="54"/>
      <c r="G96" s="92"/>
      <c r="H96" s="54"/>
      <c r="I96" s="54"/>
      <c r="J96" s="54"/>
      <c r="K96" s="92"/>
      <c r="L96" s="54"/>
      <c r="M96" s="92"/>
    </row>
    <row r="97" spans="2:13" ht="27.75" customHeight="1" thickBot="1">
      <c r="B97" s="88"/>
      <c r="C97" s="89"/>
      <c r="D97" s="54"/>
      <c r="E97" s="92"/>
      <c r="F97" s="54"/>
      <c r="G97" s="92"/>
      <c r="H97" s="54"/>
      <c r="I97" s="54"/>
      <c r="J97" s="54"/>
      <c r="K97" s="92"/>
      <c r="L97" s="54"/>
      <c r="M97" s="92"/>
    </row>
    <row r="98" spans="2:13" ht="27.75" customHeight="1">
      <c r="B98" s="93" t="s">
        <v>3</v>
      </c>
      <c r="C98" s="129" t="s">
        <v>71</v>
      </c>
      <c r="D98" s="334">
        <f>'入力シート'!E103</f>
        <v>7479138</v>
      </c>
      <c r="E98" s="335">
        <f>'入力シート'!F103</f>
        <v>0.08302769510936359</v>
      </c>
      <c r="F98" s="334">
        <f>'入力シート'!H103</f>
        <v>67340870</v>
      </c>
      <c r="G98" s="335">
        <f>'入力シート'!I103</f>
        <v>0.010243457276682522</v>
      </c>
      <c r="H98" s="334">
        <f>'入力シート 着陸回数'!E95</f>
        <v>17646</v>
      </c>
      <c r="I98" s="336">
        <f>'入力シート 着陸回数'!H95</f>
        <v>173</v>
      </c>
      <c r="J98" s="336">
        <f>'入力シート 着陸回数'!K95</f>
        <v>17819</v>
      </c>
      <c r="K98" s="337">
        <f>'入力シート 着陸回数'!L95</f>
        <v>0.013710319717829211</v>
      </c>
      <c r="L98" s="75"/>
      <c r="M98" s="92"/>
    </row>
    <row r="99" spans="2:13" ht="27.75" customHeight="1">
      <c r="B99" s="94"/>
      <c r="C99" s="130" t="s">
        <v>72</v>
      </c>
      <c r="D99" s="338">
        <f>'入力シート'!E104</f>
        <v>4436151</v>
      </c>
      <c r="E99" s="339">
        <f>'入力シート'!F104</f>
        <v>0.056409539558285315</v>
      </c>
      <c r="F99" s="338">
        <f>'入力シート'!H104</f>
        <v>229876932</v>
      </c>
      <c r="G99" s="339">
        <f>'入力シート'!I104</f>
        <v>0.11271637698391057</v>
      </c>
      <c r="H99" s="338">
        <f>'入力シート 着陸回数'!E96</f>
        <v>11526</v>
      </c>
      <c r="I99" s="340">
        <f>'入力シート 着陸回数'!H96</f>
        <v>386</v>
      </c>
      <c r="J99" s="340">
        <f>'入力シート 着陸回数'!K96</f>
        <v>11912</v>
      </c>
      <c r="K99" s="341">
        <f>'入力シート 着陸回数'!L96</f>
        <v>0.03510601320820306</v>
      </c>
      <c r="L99" s="75"/>
      <c r="M99" s="92"/>
    </row>
    <row r="100" spans="2:13" ht="27.75" customHeight="1" thickBot="1">
      <c r="B100" s="95"/>
      <c r="C100" s="131" t="s">
        <v>1</v>
      </c>
      <c r="D100" s="342">
        <f>'入力シート'!E105</f>
        <v>11915289</v>
      </c>
      <c r="E100" s="343">
        <f>'入力シート'!F105</f>
        <v>0.07296227658792764</v>
      </c>
      <c r="F100" s="342">
        <f>'入力シート'!H105</f>
        <v>297217802</v>
      </c>
      <c r="G100" s="343">
        <f>'入力シート'!I105</f>
        <v>0.08771847989248482</v>
      </c>
      <c r="H100" s="342">
        <f>'入力シート 着陸回数'!E97</f>
        <v>29172</v>
      </c>
      <c r="I100" s="344">
        <f>'入力シート 着陸回数'!H97</f>
        <v>559</v>
      </c>
      <c r="J100" s="344">
        <f>'入力シート 着陸回数'!K97</f>
        <v>29731</v>
      </c>
      <c r="K100" s="345">
        <f>'入力シート 着陸回数'!L97</f>
        <v>0.022175617135391512</v>
      </c>
      <c r="L100" s="75"/>
      <c r="M100" s="92"/>
    </row>
    <row r="101" spans="2:13" ht="27.75" customHeight="1">
      <c r="B101" s="93" t="s">
        <v>15</v>
      </c>
      <c r="C101" s="129" t="s">
        <v>71</v>
      </c>
      <c r="D101" s="334">
        <f>'入力シート'!E106</f>
        <v>3064671</v>
      </c>
      <c r="E101" s="335">
        <f>'入力シート'!F106</f>
        <v>0.08108820298560526</v>
      </c>
      <c r="F101" s="334">
        <f>'入力シート'!H106</f>
        <v>21452737</v>
      </c>
      <c r="G101" s="335">
        <f>'入力シート'!I106</f>
        <v>-0.016792147550174663</v>
      </c>
      <c r="H101" s="334">
        <f>'入力シート 着陸回数'!E98</f>
        <v>10973</v>
      </c>
      <c r="I101" s="336">
        <f>'入力シート 着陸回数'!H98</f>
        <v>613</v>
      </c>
      <c r="J101" s="336">
        <f>'入力シート 着陸回数'!K98</f>
        <v>11586</v>
      </c>
      <c r="K101" s="337">
        <f>'入力シート 着陸回数'!L98</f>
        <v>0.01649412177575016</v>
      </c>
      <c r="L101" s="75"/>
      <c r="M101" s="92"/>
    </row>
    <row r="102" spans="2:13" ht="27.75" customHeight="1">
      <c r="B102" s="94"/>
      <c r="C102" s="130" t="s">
        <v>72</v>
      </c>
      <c r="D102" s="338">
        <f>'入力シート'!E107</f>
        <v>389324</v>
      </c>
      <c r="E102" s="339">
        <f>'入力シート'!F107</f>
        <v>0.24838150085133526</v>
      </c>
      <c r="F102" s="338">
        <f>'入力シート'!H107</f>
        <v>1019824</v>
      </c>
      <c r="G102" s="339">
        <f>'入力シート'!I107</f>
        <v>0.2246578171870759</v>
      </c>
      <c r="H102" s="338">
        <f>'入力シート 着陸回数'!E99</f>
        <v>997</v>
      </c>
      <c r="I102" s="340">
        <f>'入力シート 着陸回数'!H99</f>
        <v>113</v>
      </c>
      <c r="J102" s="340">
        <f>'入力シート 着陸回数'!K99</f>
        <v>1110</v>
      </c>
      <c r="K102" s="341">
        <f>'入力シート 着陸回数'!L99</f>
        <v>0.18463180362860188</v>
      </c>
      <c r="L102" s="75"/>
      <c r="M102" s="92"/>
    </row>
    <row r="103" spans="2:13" ht="27.75" customHeight="1" thickBot="1">
      <c r="B103" s="95"/>
      <c r="C103" s="131" t="s">
        <v>1</v>
      </c>
      <c r="D103" s="342">
        <f>'入力シート'!E108</f>
        <v>3453995</v>
      </c>
      <c r="E103" s="343">
        <f>'入力シート'!F108</f>
        <v>0.09766848393457828</v>
      </c>
      <c r="F103" s="342">
        <f>'入力シート'!H108</f>
        <v>22472561</v>
      </c>
      <c r="G103" s="343">
        <f>'入力シート'!I108</f>
        <v>-0.007915814805392052</v>
      </c>
      <c r="H103" s="342">
        <f>'入力シート 着陸回数'!E100</f>
        <v>11970</v>
      </c>
      <c r="I103" s="344">
        <f>'入力シート 着陸回数'!H100</f>
        <v>726</v>
      </c>
      <c r="J103" s="344">
        <f>'入力シート 着陸回数'!K100</f>
        <v>12696</v>
      </c>
      <c r="K103" s="345">
        <f>'入力シート 着陸回数'!L100</f>
        <v>0.029266315362788786</v>
      </c>
      <c r="L103" s="75"/>
      <c r="M103" s="92"/>
    </row>
    <row r="104" spans="2:13" ht="27.75" customHeight="1">
      <c r="B104" s="93" t="s">
        <v>31</v>
      </c>
      <c r="C104" s="129" t="s">
        <v>71</v>
      </c>
      <c r="D104" s="334">
        <f>'入力シート'!E109</f>
        <v>490634</v>
      </c>
      <c r="E104" s="335">
        <f>'入力シート'!F109</f>
        <v>0.07259050038366599</v>
      </c>
      <c r="F104" s="334">
        <f>'入力シート'!H109</f>
        <v>633125</v>
      </c>
      <c r="G104" s="335">
        <f>'入力シート'!I109</f>
        <v>-0.07105809509137195</v>
      </c>
      <c r="H104" s="334">
        <f>'入力シート 着陸回数'!E101</f>
        <v>2853</v>
      </c>
      <c r="I104" s="336">
        <f>'入力シート 着陸回数'!H101</f>
        <v>602</v>
      </c>
      <c r="J104" s="336">
        <f>'入力シート 着陸回数'!K101</f>
        <v>3455</v>
      </c>
      <c r="K104" s="337">
        <f>'入力シート 着陸回数'!L101</f>
        <v>-0.056268779022125126</v>
      </c>
      <c r="L104" s="75"/>
      <c r="M104" s="92"/>
    </row>
    <row r="105" spans="2:13" ht="27.75" customHeight="1">
      <c r="B105" s="94"/>
      <c r="C105" s="130" t="s">
        <v>72</v>
      </c>
      <c r="D105" s="338">
        <f>'入力シート'!E110</f>
        <v>35974</v>
      </c>
      <c r="E105" s="339">
        <f>'入力シート'!F110</f>
        <v>0.03755191508998612</v>
      </c>
      <c r="F105" s="338">
        <f>'入力シート'!H110</f>
        <v>45003</v>
      </c>
      <c r="G105" s="339">
        <f>'入力シート'!I110</f>
        <v>4.288870607591962</v>
      </c>
      <c r="H105" s="338">
        <f>'入力シート 着陸回数'!E102</f>
        <v>124</v>
      </c>
      <c r="I105" s="340">
        <f>'入力シート 着陸回数'!H102</f>
        <v>11</v>
      </c>
      <c r="J105" s="340">
        <f>'入力シート 着陸回数'!K102</f>
        <v>135</v>
      </c>
      <c r="K105" s="341">
        <f>'入力シート 着陸回数'!L102</f>
        <v>-0.021739130434782594</v>
      </c>
      <c r="L105" s="75"/>
      <c r="M105" s="92"/>
    </row>
    <row r="106" spans="2:13" ht="27.75" customHeight="1" thickBot="1">
      <c r="B106" s="95"/>
      <c r="C106" s="96" t="s">
        <v>1</v>
      </c>
      <c r="D106" s="342">
        <f>'入力シート'!E111</f>
        <v>526608</v>
      </c>
      <c r="E106" s="343">
        <f>'入力シート'!F111</f>
        <v>0.07012178394272728</v>
      </c>
      <c r="F106" s="342">
        <f>'入力シート'!H111</f>
        <v>678128</v>
      </c>
      <c r="G106" s="343">
        <f>'入力シート'!I111</f>
        <v>-0.017296946370191746</v>
      </c>
      <c r="H106" s="342">
        <f>'入力シート 着陸回数'!E103</f>
        <v>2977</v>
      </c>
      <c r="I106" s="344">
        <f>'入力シート 着陸回数'!H103</f>
        <v>613</v>
      </c>
      <c r="J106" s="344">
        <f>'入力シート 着陸回数'!K103</f>
        <v>3590</v>
      </c>
      <c r="K106" s="345">
        <f>'入力シート 着陸回数'!L103</f>
        <v>-0.055014477494077396</v>
      </c>
      <c r="L106" s="75"/>
      <c r="M106" s="92"/>
    </row>
    <row r="107" spans="2:13" ht="27.75" customHeight="1">
      <c r="B107" s="93" t="s">
        <v>33</v>
      </c>
      <c r="C107" s="129" t="s">
        <v>71</v>
      </c>
      <c r="D107" s="334">
        <f>'入力シート'!E112</f>
        <v>110559</v>
      </c>
      <c r="E107" s="346">
        <f>'入力シート'!F112</f>
        <v>0.3682367209544082</v>
      </c>
      <c r="F107" s="334">
        <f>'入力シート'!H112</f>
        <v>35497</v>
      </c>
      <c r="G107" s="346">
        <f>'入力シート'!I112</f>
        <v>1.0460545276384807</v>
      </c>
      <c r="H107" s="334">
        <f>'入力シート 着陸回数'!E104</f>
        <v>556</v>
      </c>
      <c r="I107" s="336">
        <f>'入力シート 着陸回数'!H104</f>
        <v>282</v>
      </c>
      <c r="J107" s="336">
        <f>'入力シート 着陸回数'!K104</f>
        <v>838</v>
      </c>
      <c r="K107" s="346">
        <f>'入力シート 着陸回数'!L104</f>
        <v>-0.12343096234309625</v>
      </c>
      <c r="L107" s="75"/>
      <c r="M107" s="92"/>
    </row>
    <row r="108" spans="2:13" ht="27.75" customHeight="1">
      <c r="B108" s="94"/>
      <c r="C108" s="130" t="s">
        <v>72</v>
      </c>
      <c r="D108" s="338">
        <f>'入力シート'!E113</f>
        <v>9663</v>
      </c>
      <c r="E108" s="339">
        <f>'入力シート'!F113</f>
        <v>-0.4420900692840647</v>
      </c>
      <c r="F108" s="338">
        <f>'入力シート'!H113</f>
        <v>27384</v>
      </c>
      <c r="G108" s="339">
        <f>'入力シート'!I113</f>
        <v>-0.06857142857142862</v>
      </c>
      <c r="H108" s="338">
        <f>'入力シート 着陸回数'!E105</f>
        <v>0</v>
      </c>
      <c r="I108" s="340">
        <f>'入力シート 着陸回数'!H105</f>
        <v>0</v>
      </c>
      <c r="J108" s="340">
        <f>'入力シート 着陸回数'!K105</f>
        <v>0</v>
      </c>
      <c r="K108" s="341">
        <f>'入力シート 着陸回数'!L105</f>
        <v>-1</v>
      </c>
      <c r="L108" s="75"/>
      <c r="M108" s="92"/>
    </row>
    <row r="109" spans="2:13" ht="27.75" customHeight="1" thickBot="1">
      <c r="B109" s="95"/>
      <c r="C109" s="96" t="s">
        <v>1</v>
      </c>
      <c r="D109" s="342">
        <f>'入力シート'!E114</f>
        <v>120222</v>
      </c>
      <c r="E109" s="343">
        <f>'入力シート'!F114</f>
        <v>0.22520484285190157</v>
      </c>
      <c r="F109" s="342">
        <f>'入力シート'!H114</f>
        <v>62881</v>
      </c>
      <c r="G109" s="343">
        <f>'入力シート'!I114</f>
        <v>0.3450769000406426</v>
      </c>
      <c r="H109" s="342">
        <f>'入力シート 着陸回数'!E106</f>
        <v>556</v>
      </c>
      <c r="I109" s="344">
        <f>'入力シート 着陸回数'!H106</f>
        <v>282</v>
      </c>
      <c r="J109" s="344">
        <f>'入力シート 着陸回数'!K106</f>
        <v>838</v>
      </c>
      <c r="K109" s="345">
        <f>'入力シート 着陸回数'!L106</f>
        <v>-0.17357001972386588</v>
      </c>
      <c r="L109" s="75"/>
      <c r="M109" s="92"/>
    </row>
    <row r="110" spans="2:13" ht="27.75" customHeight="1" thickBot="1">
      <c r="B110" s="97" t="s">
        <v>35</v>
      </c>
      <c r="C110" s="98" t="s">
        <v>44</v>
      </c>
      <c r="D110" s="347">
        <f>'入力シート'!E115</f>
        <v>11624</v>
      </c>
      <c r="E110" s="348">
        <f>'入力シート'!F115</f>
        <v>0.08788020589611611</v>
      </c>
      <c r="F110" s="347">
        <f>'入力シート'!H115</f>
        <v>3923</v>
      </c>
      <c r="G110" s="348">
        <f>'入力シート'!I115</f>
        <v>0.008483290488431772</v>
      </c>
      <c r="H110" s="347">
        <f>'入力シート 着陸回数'!E107</f>
        <v>433</v>
      </c>
      <c r="I110" s="349">
        <f>'入力シート 着陸回数'!H107</f>
        <v>138</v>
      </c>
      <c r="J110" s="349">
        <f>'入力シート 着陸回数'!K107</f>
        <v>571</v>
      </c>
      <c r="K110" s="350">
        <f>'入力シート 着陸回数'!L107</f>
        <v>-0.04833333333333334</v>
      </c>
      <c r="L110" s="75"/>
      <c r="M110" s="92"/>
    </row>
    <row r="111" spans="8:11" s="56" customFormat="1" ht="13.5">
      <c r="H111" s="333"/>
      <c r="I111" s="333"/>
      <c r="J111" s="333"/>
      <c r="K111" s="333"/>
    </row>
    <row r="112" spans="8:11" s="56" customFormat="1" ht="13.5">
      <c r="H112" s="333"/>
      <c r="I112" s="333"/>
      <c r="J112" s="333"/>
      <c r="K112" s="333"/>
    </row>
    <row r="113" spans="8:11" s="56" customFormat="1" ht="13.5">
      <c r="H113" s="333"/>
      <c r="I113" s="333"/>
      <c r="J113" s="333"/>
      <c r="K113" s="333"/>
    </row>
    <row r="114" s="56" customFormat="1" ht="13.5"/>
    <row r="115" s="56" customFormat="1" ht="13.5">
      <c r="B115" s="56">
        <v>1</v>
      </c>
    </row>
    <row r="116" s="56" customFormat="1" ht="13.5"/>
  </sheetData>
  <sheetProtection/>
  <mergeCells count="95">
    <mergeCell ref="B1:M1"/>
    <mergeCell ref="D2:E2"/>
    <mergeCell ref="F2:G2"/>
    <mergeCell ref="L2:M2"/>
    <mergeCell ref="L7:M7"/>
    <mergeCell ref="L6:M6"/>
    <mergeCell ref="L5:M5"/>
    <mergeCell ref="L4:M4"/>
    <mergeCell ref="L3:M3"/>
    <mergeCell ref="H2:K2"/>
    <mergeCell ref="L26:M26"/>
    <mergeCell ref="L25:M25"/>
    <mergeCell ref="L24:M24"/>
    <mergeCell ref="L23:M23"/>
    <mergeCell ref="L22:M22"/>
    <mergeCell ref="L21:M21"/>
    <mergeCell ref="L33:M33"/>
    <mergeCell ref="L14:M14"/>
    <mergeCell ref="L13:M13"/>
    <mergeCell ref="L12:M12"/>
    <mergeCell ref="L11:M11"/>
    <mergeCell ref="L10:M10"/>
    <mergeCell ref="L20:M20"/>
    <mergeCell ref="L19:M19"/>
    <mergeCell ref="L18:M18"/>
    <mergeCell ref="L17:M17"/>
    <mergeCell ref="L8:M8"/>
    <mergeCell ref="L32:M32"/>
    <mergeCell ref="L31:M31"/>
    <mergeCell ref="L30:M30"/>
    <mergeCell ref="L29:M29"/>
    <mergeCell ref="L28:M28"/>
    <mergeCell ref="L27:M27"/>
    <mergeCell ref="L9:M9"/>
    <mergeCell ref="L16:M16"/>
    <mergeCell ref="L15:M15"/>
    <mergeCell ref="L39:M39"/>
    <mergeCell ref="L38:M38"/>
    <mergeCell ref="L37:M37"/>
    <mergeCell ref="L36:M36"/>
    <mergeCell ref="L35:M35"/>
    <mergeCell ref="L34:M34"/>
    <mergeCell ref="L54:M54"/>
    <mergeCell ref="L53:M53"/>
    <mergeCell ref="L52:M52"/>
    <mergeCell ref="L51:M51"/>
    <mergeCell ref="L50:M50"/>
    <mergeCell ref="L49:M49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77:M77"/>
    <mergeCell ref="L76:M76"/>
    <mergeCell ref="L75:M75"/>
    <mergeCell ref="L74:M74"/>
    <mergeCell ref="L73:M73"/>
    <mergeCell ref="L72:M72"/>
    <mergeCell ref="L71:M71"/>
    <mergeCell ref="L70:M70"/>
    <mergeCell ref="L69:M69"/>
    <mergeCell ref="L68:M68"/>
    <mergeCell ref="L67:M67"/>
    <mergeCell ref="L66:M66"/>
    <mergeCell ref="L65:M65"/>
    <mergeCell ref="L64:M64"/>
    <mergeCell ref="L63:M63"/>
    <mergeCell ref="L62:M62"/>
    <mergeCell ref="L61:M61"/>
    <mergeCell ref="L60:M60"/>
    <mergeCell ref="L59:M59"/>
    <mergeCell ref="L58:M58"/>
    <mergeCell ref="L57:M57"/>
    <mergeCell ref="L56:M56"/>
    <mergeCell ref="L55:M55"/>
    <mergeCell ref="L86:M86"/>
    <mergeCell ref="L85:M85"/>
    <mergeCell ref="L84:M84"/>
    <mergeCell ref="L83:M83"/>
    <mergeCell ref="L82:M82"/>
    <mergeCell ref="L81:M81"/>
    <mergeCell ref="L80:M80"/>
    <mergeCell ref="L79:M79"/>
    <mergeCell ref="L78:M78"/>
    <mergeCell ref="L92:M92"/>
    <mergeCell ref="L91:M91"/>
    <mergeCell ref="L90:M90"/>
    <mergeCell ref="L89:M89"/>
    <mergeCell ref="L88:M88"/>
    <mergeCell ref="L87:M87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70" zoomScaleNormal="50" zoomScaleSheetLayoutView="70" zoomScalePageLayoutView="0" workbookViewId="0" topLeftCell="A40">
      <selection activeCell="D14" sqref="D14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19.625" style="0" customWidth="1"/>
    <col min="8" max="8" width="16.625" style="27" customWidth="1"/>
    <col min="9" max="9" width="19.625" style="27" customWidth="1"/>
    <col min="10" max="10" width="20.125" style="27" customWidth="1"/>
  </cols>
  <sheetData>
    <row r="1" spans="1:10" ht="63.75" customHeight="1" thickBot="1">
      <c r="A1" s="491" t="str">
        <f>'地区別 '!B1</f>
        <v>管内空港の利用概況集計表（平成29年8月確定値）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27" thickBot="1" thickTop="1">
      <c r="A2" s="20" t="s">
        <v>54</v>
      </c>
      <c r="B2" s="21"/>
      <c r="C2" s="489" t="s">
        <v>96</v>
      </c>
      <c r="D2" s="490"/>
      <c r="E2" s="489" t="s">
        <v>97</v>
      </c>
      <c r="F2" s="490"/>
      <c r="G2" s="486" t="s">
        <v>93</v>
      </c>
      <c r="H2" s="487"/>
      <c r="I2" s="487"/>
      <c r="J2" s="488"/>
    </row>
    <row r="3" spans="1:10" ht="39" thickBot="1">
      <c r="A3" s="22"/>
      <c r="B3" s="28"/>
      <c r="C3" s="6" t="s">
        <v>0</v>
      </c>
      <c r="D3" s="266" t="s">
        <v>95</v>
      </c>
      <c r="E3" s="32" t="s">
        <v>49</v>
      </c>
      <c r="F3" s="266" t="s">
        <v>95</v>
      </c>
      <c r="G3" s="286" t="s">
        <v>103</v>
      </c>
      <c r="H3" s="361" t="s">
        <v>104</v>
      </c>
      <c r="I3" s="351" t="s">
        <v>105</v>
      </c>
      <c r="J3" s="267" t="s">
        <v>95</v>
      </c>
    </row>
    <row r="4" spans="1:10" ht="30" customHeight="1">
      <c r="A4" s="220"/>
      <c r="B4" s="213" t="s">
        <v>44</v>
      </c>
      <c r="C4" s="268">
        <f>'地区別 '!D4</f>
        <v>2670302</v>
      </c>
      <c r="D4" s="269">
        <f>'地区別 '!E4</f>
        <v>0.06756011742632761</v>
      </c>
      <c r="E4" s="268">
        <f>'地区別 '!F4</f>
        <v>21168661</v>
      </c>
      <c r="F4" s="269">
        <f>'地区別 '!G4</f>
        <v>-0.01845518350114006</v>
      </c>
      <c r="G4" s="294">
        <f>'地区別 '!H4</f>
        <v>8823</v>
      </c>
      <c r="H4" s="362">
        <f>'地区別 '!I4</f>
        <v>517</v>
      </c>
      <c r="I4" s="352">
        <f>'地区別 '!J4</f>
        <v>9340</v>
      </c>
      <c r="J4" s="269">
        <f>'地区別 '!K4</f>
        <v>0.0031145956395661756</v>
      </c>
    </row>
    <row r="5" spans="1:10" ht="30" customHeight="1">
      <c r="A5" s="221" t="s">
        <v>38</v>
      </c>
      <c r="B5" s="214" t="s">
        <v>45</v>
      </c>
      <c r="C5" s="270">
        <f>'地区別 '!D5</f>
        <v>358403</v>
      </c>
      <c r="D5" s="271">
        <f>'地区別 '!E5</f>
        <v>0.27940299786173006</v>
      </c>
      <c r="E5" s="270">
        <f>'地区別 '!F5</f>
        <v>995928</v>
      </c>
      <c r="F5" s="271">
        <f>'地区別 '!G5</f>
        <v>0.2434675776099724</v>
      </c>
      <c r="G5" s="295">
        <f>'地区別 '!H5</f>
        <v>890</v>
      </c>
      <c r="H5" s="363">
        <f>'地区別 '!I5</f>
        <v>103</v>
      </c>
      <c r="I5" s="353">
        <f>'地区別 '!J5</f>
        <v>993</v>
      </c>
      <c r="J5" s="271">
        <f>'地区別 '!K5</f>
        <v>0.2474874371859297</v>
      </c>
    </row>
    <row r="6" spans="1:10" ht="30" customHeight="1" thickBot="1">
      <c r="A6" s="222"/>
      <c r="B6" s="7" t="s">
        <v>1</v>
      </c>
      <c r="C6" s="272">
        <f>'地区別 '!D6</f>
        <v>3028705</v>
      </c>
      <c r="D6" s="273">
        <f>'地区別 '!E6</f>
        <v>0.08889584769936221</v>
      </c>
      <c r="E6" s="272">
        <f>'地区別 '!F6</f>
        <v>22164589</v>
      </c>
      <c r="F6" s="273">
        <f>'地区別 '!G6</f>
        <v>-0.00907638483975437</v>
      </c>
      <c r="G6" s="296">
        <f>'地区別 '!H6</f>
        <v>9713</v>
      </c>
      <c r="H6" s="364">
        <f>'地区別 '!I6</f>
        <v>620</v>
      </c>
      <c r="I6" s="354">
        <f>'地区別 '!J6</f>
        <v>10333</v>
      </c>
      <c r="J6" s="273">
        <f>'地区別 '!K6</f>
        <v>0.02236074008113187</v>
      </c>
    </row>
    <row r="7" spans="1:10" ht="30" customHeight="1">
      <c r="A7" s="34"/>
      <c r="B7" s="215" t="s">
        <v>44</v>
      </c>
      <c r="C7" s="268">
        <f>'地区別 '!D7</f>
        <v>2000898</v>
      </c>
      <c r="D7" s="269">
        <f>'地区別 '!E7</f>
        <v>0.06409179841744828</v>
      </c>
      <c r="E7" s="268">
        <f>'地区別 '!F7</f>
        <v>19006714</v>
      </c>
      <c r="F7" s="269">
        <f>'地区別 '!G7</f>
        <v>-0.014636857345710963</v>
      </c>
      <c r="G7" s="294">
        <f>'地区別 '!H7</f>
        <v>5916</v>
      </c>
      <c r="H7" s="362">
        <f>'地区別 '!I7</f>
        <v>29</v>
      </c>
      <c r="I7" s="352">
        <f>'地区別 '!J7</f>
        <v>5945</v>
      </c>
      <c r="J7" s="269">
        <f>'地区別 '!K7</f>
        <v>0.025884383088869756</v>
      </c>
    </row>
    <row r="8" spans="1:10" ht="30" customHeight="1">
      <c r="A8" s="34" t="s">
        <v>4</v>
      </c>
      <c r="B8" s="3" t="s">
        <v>45</v>
      </c>
      <c r="C8" s="270">
        <f>'地区別 '!D8</f>
        <v>324191</v>
      </c>
      <c r="D8" s="271">
        <f>'地区別 '!E8</f>
        <v>0.3256851471706754</v>
      </c>
      <c r="E8" s="270">
        <f>'地区別 '!F8</f>
        <v>995928</v>
      </c>
      <c r="F8" s="271">
        <f>'地区別 '!G8</f>
        <v>0.2434675776099724</v>
      </c>
      <c r="G8" s="295">
        <f>'地区別 '!H8</f>
        <v>814</v>
      </c>
      <c r="H8" s="363">
        <f>'地区別 '!I8</f>
        <v>55</v>
      </c>
      <c r="I8" s="353">
        <f>'地区別 '!J8</f>
        <v>869</v>
      </c>
      <c r="J8" s="271">
        <f>'地区別 '!K8</f>
        <v>0.29701492537313423</v>
      </c>
    </row>
    <row r="9" spans="1:10" ht="30" customHeight="1">
      <c r="A9" s="35"/>
      <c r="B9" s="3" t="s">
        <v>1</v>
      </c>
      <c r="C9" s="270">
        <f>'地区別 '!D9</f>
        <v>2325089</v>
      </c>
      <c r="D9" s="271">
        <f>'地区別 '!E9</f>
        <v>0.09419711830100508</v>
      </c>
      <c r="E9" s="270">
        <f>'地区別 '!F9</f>
        <v>20002642</v>
      </c>
      <c r="F9" s="271">
        <f>'地区別 '!G9</f>
        <v>-0.004346994393670922</v>
      </c>
      <c r="G9" s="295">
        <f>'地区別 '!H9</f>
        <v>6730</v>
      </c>
      <c r="H9" s="363">
        <f>'地区別 '!I9</f>
        <v>84</v>
      </c>
      <c r="I9" s="353">
        <f>'地区別 '!J9</f>
        <v>6814</v>
      </c>
      <c r="J9" s="271">
        <f>'地区別 '!K9</f>
        <v>0.05398298530549117</v>
      </c>
    </row>
    <row r="10" spans="1:10" ht="30" customHeight="1">
      <c r="A10" s="212"/>
      <c r="B10" s="3" t="s">
        <v>44</v>
      </c>
      <c r="C10" s="270">
        <f>'地区別 '!D10</f>
        <v>124506</v>
      </c>
      <c r="D10" s="271">
        <f>'地区別 '!E10</f>
        <v>0.03926478689838242</v>
      </c>
      <c r="E10" s="270">
        <f>'地区別 '!F10</f>
        <v>592541</v>
      </c>
      <c r="F10" s="271">
        <f>'地区別 '!G10</f>
        <v>-0.0019807416664842092</v>
      </c>
      <c r="G10" s="295">
        <f>'地区別 '!H10</f>
        <v>308</v>
      </c>
      <c r="H10" s="363">
        <f>'地区別 '!I10</f>
        <v>34</v>
      </c>
      <c r="I10" s="353">
        <f>'地区別 '!J10</f>
        <v>342</v>
      </c>
      <c r="J10" s="271">
        <f>'地区別 '!K10</f>
        <v>-0.13636363636363635</v>
      </c>
    </row>
    <row r="11" spans="1:10" ht="30" customHeight="1">
      <c r="A11" s="34" t="s">
        <v>5</v>
      </c>
      <c r="B11" s="3" t="s">
        <v>45</v>
      </c>
      <c r="C11" s="270">
        <f>'地区別 '!D11</f>
        <v>14442</v>
      </c>
      <c r="D11" s="271">
        <f>'地区別 '!E11</f>
        <v>-0.23961459485073444</v>
      </c>
      <c r="E11" s="270">
        <f>'地区別 '!F11</f>
        <v>0</v>
      </c>
      <c r="F11" s="271" t="str">
        <f>'地区別 '!G11</f>
        <v>　　　　　 －</v>
      </c>
      <c r="G11" s="295">
        <f>'地区別 '!H11</f>
        <v>22</v>
      </c>
      <c r="H11" s="363">
        <f>'地区別 '!I11</f>
        <v>28</v>
      </c>
      <c r="I11" s="353">
        <f>'地区別 '!J11</f>
        <v>50</v>
      </c>
      <c r="J11" s="271">
        <f>'地区別 '!K11</f>
        <v>-0.21875</v>
      </c>
    </row>
    <row r="12" spans="1:10" ht="30" customHeight="1">
      <c r="A12" s="34"/>
      <c r="B12" s="3" t="s">
        <v>1</v>
      </c>
      <c r="C12" s="270">
        <f>'地区別 '!D12</f>
        <v>138948</v>
      </c>
      <c r="D12" s="271">
        <f>'地区別 '!E12</f>
        <v>0.0011023451853453547</v>
      </c>
      <c r="E12" s="270">
        <f>'地区別 '!F12</f>
        <v>592541</v>
      </c>
      <c r="F12" s="271">
        <f>'地区別 '!G12</f>
        <v>-0.0019807416664842092</v>
      </c>
      <c r="G12" s="295">
        <f>'地区別 '!H12</f>
        <v>330</v>
      </c>
      <c r="H12" s="363">
        <f>'地区別 '!I12</f>
        <v>62</v>
      </c>
      <c r="I12" s="353">
        <f>'地区別 '!J12</f>
        <v>392</v>
      </c>
      <c r="J12" s="271">
        <f>'地区別 '!K12</f>
        <v>-0.14782608695652177</v>
      </c>
    </row>
    <row r="13" spans="1:10" ht="30" customHeight="1">
      <c r="A13" s="33"/>
      <c r="B13" s="3" t="s">
        <v>44</v>
      </c>
      <c r="C13" s="270">
        <f>'地区別 '!D13</f>
        <v>33515</v>
      </c>
      <c r="D13" s="271">
        <f>'地区別 '!E13</f>
        <v>0.05230933467298815</v>
      </c>
      <c r="E13" s="270">
        <f>'地区別 '!F13</f>
        <v>36531</v>
      </c>
      <c r="F13" s="271">
        <f>'地区別 '!G13</f>
        <v>-0.663597101102281</v>
      </c>
      <c r="G13" s="295">
        <f>'地区別 '!H13</f>
        <v>124</v>
      </c>
      <c r="H13" s="363">
        <f>'地区別 '!I13</f>
        <v>44</v>
      </c>
      <c r="I13" s="353">
        <f>'地区別 '!J13</f>
        <v>168</v>
      </c>
      <c r="J13" s="271">
        <f>'地区別 '!K13</f>
        <v>-0.125</v>
      </c>
    </row>
    <row r="14" spans="1:10" ht="30" customHeight="1">
      <c r="A14" s="34" t="s">
        <v>6</v>
      </c>
      <c r="B14" s="3" t="s">
        <v>45</v>
      </c>
      <c r="C14" s="270">
        <f>'地区別 '!D14</f>
        <v>0</v>
      </c>
      <c r="D14" s="271" t="str">
        <f>'地区別 '!E14</f>
        <v>　　　　　 －</v>
      </c>
      <c r="E14" s="270">
        <f>'地区別 '!F14</f>
        <v>0</v>
      </c>
      <c r="F14" s="271" t="str">
        <f>'地区別 '!G14</f>
        <v>　　　　　 －</v>
      </c>
      <c r="G14" s="295">
        <f>'地区別 '!H14</f>
        <v>0</v>
      </c>
      <c r="H14" s="363">
        <f>'地区別 '!I14</f>
        <v>0</v>
      </c>
      <c r="I14" s="353">
        <f>'地区別 '!J14</f>
        <v>0</v>
      </c>
      <c r="J14" s="271" t="str">
        <f>'地区別 '!K14</f>
        <v>　　　　　 －</v>
      </c>
    </row>
    <row r="15" spans="1:10" ht="30" customHeight="1">
      <c r="A15" s="35"/>
      <c r="B15" s="3" t="s">
        <v>1</v>
      </c>
      <c r="C15" s="270">
        <f>'地区別 '!D15</f>
        <v>33515</v>
      </c>
      <c r="D15" s="271">
        <f>'地区別 '!E15</f>
        <v>0.05230933467298815</v>
      </c>
      <c r="E15" s="270">
        <f>'地区別 '!F15</f>
        <v>36531</v>
      </c>
      <c r="F15" s="271">
        <f>'地区別 '!G15</f>
        <v>-0.663597101102281</v>
      </c>
      <c r="G15" s="295">
        <f>'地区別 '!H15</f>
        <v>124</v>
      </c>
      <c r="H15" s="363">
        <f>'地区別 '!I15</f>
        <v>44</v>
      </c>
      <c r="I15" s="353">
        <f>'地区別 '!J15</f>
        <v>168</v>
      </c>
      <c r="J15" s="271">
        <f>'地区別 '!K15</f>
        <v>-0.125</v>
      </c>
    </row>
    <row r="16" spans="1:10" ht="30" customHeight="1">
      <c r="A16" s="34"/>
      <c r="B16" s="3" t="s">
        <v>44</v>
      </c>
      <c r="C16" s="270">
        <f>'地区別 '!D16</f>
        <v>90548</v>
      </c>
      <c r="D16" s="271">
        <f>'地区別 '!E16</f>
        <v>0.07001642579440581</v>
      </c>
      <c r="E16" s="270">
        <f>'地区別 '!F16</f>
        <v>297716</v>
      </c>
      <c r="F16" s="271">
        <f>'地区別 '!G16</f>
        <v>-0.10565178469506076</v>
      </c>
      <c r="G16" s="295">
        <f>'地区別 '!H16</f>
        <v>429</v>
      </c>
      <c r="H16" s="363">
        <f>'地区別 '!I16</f>
        <v>10</v>
      </c>
      <c r="I16" s="353">
        <f>'地区別 '!J16</f>
        <v>439</v>
      </c>
      <c r="J16" s="271">
        <f>'地区別 '!K16</f>
        <v>0.009195402298850519</v>
      </c>
    </row>
    <row r="17" spans="1:10" ht="30" customHeight="1">
      <c r="A17" s="34" t="s">
        <v>8</v>
      </c>
      <c r="B17" s="3" t="s">
        <v>45</v>
      </c>
      <c r="C17" s="270">
        <f>'地区別 '!D17</f>
        <v>398</v>
      </c>
      <c r="D17" s="271" t="str">
        <f>'地区別 '!E17</f>
        <v>　　　　　 －</v>
      </c>
      <c r="E17" s="270">
        <f>'地区別 '!F17</f>
        <v>0</v>
      </c>
      <c r="F17" s="271" t="str">
        <f>'地区別 '!G17</f>
        <v>　　　　　 －</v>
      </c>
      <c r="G17" s="295">
        <f>'地区別 '!H17</f>
        <v>0</v>
      </c>
      <c r="H17" s="363">
        <f>'地区別 '!I17</f>
        <v>3</v>
      </c>
      <c r="I17" s="353">
        <f>'地区別 '!J17</f>
        <v>3</v>
      </c>
      <c r="J17" s="271" t="str">
        <f>'地区別 '!K17</f>
        <v>　　　　　 －</v>
      </c>
    </row>
    <row r="18" spans="1:10" ht="30" customHeight="1">
      <c r="A18" s="35"/>
      <c r="B18" s="3" t="s">
        <v>1</v>
      </c>
      <c r="C18" s="270">
        <f>'地区別 '!D18</f>
        <v>90946</v>
      </c>
      <c r="D18" s="271">
        <f>'地区別 '!E18</f>
        <v>0.07471963886886535</v>
      </c>
      <c r="E18" s="270">
        <f>'地区別 '!F18</f>
        <v>297716</v>
      </c>
      <c r="F18" s="271">
        <f>'地区別 '!G18</f>
        <v>-0.10565178469506076</v>
      </c>
      <c r="G18" s="295">
        <f>'地区別 '!H18</f>
        <v>429</v>
      </c>
      <c r="H18" s="363">
        <f>'地区別 '!I18</f>
        <v>13</v>
      </c>
      <c r="I18" s="353">
        <f>'地区別 '!J18</f>
        <v>442</v>
      </c>
      <c r="J18" s="271">
        <f>'地区別 '!K18</f>
        <v>0.016091954022988464</v>
      </c>
    </row>
    <row r="19" spans="1:10" ht="30" customHeight="1">
      <c r="A19" s="33"/>
      <c r="B19" s="3" t="s">
        <v>44</v>
      </c>
      <c r="C19" s="270">
        <f>'地区別 '!D19</f>
        <v>72505</v>
      </c>
      <c r="D19" s="271">
        <f>'地区別 '!E19</f>
        <v>0.11730078745011019</v>
      </c>
      <c r="E19" s="270">
        <f>'地区別 '!F19</f>
        <v>265188</v>
      </c>
      <c r="F19" s="271">
        <f>'地区別 '!G19</f>
        <v>0.15888144525872816</v>
      </c>
      <c r="G19" s="295">
        <f>'地区別 '!H19</f>
        <v>234</v>
      </c>
      <c r="H19" s="363">
        <f>'地区別 '!I19</f>
        <v>30</v>
      </c>
      <c r="I19" s="353">
        <f>'地区別 '!J19</f>
        <v>264</v>
      </c>
      <c r="J19" s="271">
        <f>'地区別 '!K19</f>
        <v>-0.0037735849056603765</v>
      </c>
    </row>
    <row r="20" spans="1:10" ht="30" customHeight="1">
      <c r="A20" s="34" t="s">
        <v>9</v>
      </c>
      <c r="B20" s="3" t="s">
        <v>45</v>
      </c>
      <c r="C20" s="270">
        <f>'地区別 '!D20</f>
        <v>0</v>
      </c>
      <c r="D20" s="271" t="str">
        <f>'地区別 '!E20</f>
        <v>　　　　　 －</v>
      </c>
      <c r="E20" s="270">
        <f>'地区別 '!F20</f>
        <v>0</v>
      </c>
      <c r="F20" s="271" t="str">
        <f>'地区別 '!G20</f>
        <v>　　　　　 －</v>
      </c>
      <c r="G20" s="295">
        <f>'地区別 '!H20</f>
        <v>0</v>
      </c>
      <c r="H20" s="363">
        <f>'地区別 '!I20</f>
        <v>0</v>
      </c>
      <c r="I20" s="353">
        <f>'地区別 '!J20</f>
        <v>0</v>
      </c>
      <c r="J20" s="271" t="str">
        <f>'地区別 '!K20</f>
        <v>　　　　　 －</v>
      </c>
    </row>
    <row r="21" spans="1:10" ht="30" customHeight="1">
      <c r="A21" s="35"/>
      <c r="B21" s="3" t="s">
        <v>1</v>
      </c>
      <c r="C21" s="270">
        <f>'地区別 '!D21</f>
        <v>72505</v>
      </c>
      <c r="D21" s="271">
        <f>'地区別 '!E21</f>
        <v>0.11730078745011019</v>
      </c>
      <c r="E21" s="270">
        <f>'地区別 '!F21</f>
        <v>265188</v>
      </c>
      <c r="F21" s="271">
        <f>'地区別 '!G21</f>
        <v>0.15888144525872816</v>
      </c>
      <c r="G21" s="295">
        <f>'地区別 '!H21</f>
        <v>234</v>
      </c>
      <c r="H21" s="363">
        <f>'地区別 '!I21</f>
        <v>30</v>
      </c>
      <c r="I21" s="353">
        <f>'地区別 '!J21</f>
        <v>264</v>
      </c>
      <c r="J21" s="271">
        <f>'地区別 '!K21</f>
        <v>-0.0037735849056603765</v>
      </c>
    </row>
    <row r="22" spans="1:10" ht="30" customHeight="1">
      <c r="A22" s="33"/>
      <c r="B22" s="3" t="s">
        <v>44</v>
      </c>
      <c r="C22" s="270">
        <f>'地区別 '!D22</f>
        <v>177867</v>
      </c>
      <c r="D22" s="271">
        <f>'地区別 '!E22</f>
        <v>0.08567365150673556</v>
      </c>
      <c r="E22" s="270">
        <f>'地区別 '!F22</f>
        <v>711258</v>
      </c>
      <c r="F22" s="271">
        <f>'地区別 '!G22</f>
        <v>-0.0028990952243433954</v>
      </c>
      <c r="G22" s="295">
        <f>'地区別 '!H22</f>
        <v>736</v>
      </c>
      <c r="H22" s="363">
        <f>'地区別 '!I22</f>
        <v>18</v>
      </c>
      <c r="I22" s="353">
        <f>'地区別 '!J22</f>
        <v>754</v>
      </c>
      <c r="J22" s="271">
        <f>'地区別 '!K22</f>
        <v>0.01072386058981234</v>
      </c>
    </row>
    <row r="23" spans="1:10" ht="30" customHeight="1">
      <c r="A23" s="34" t="s">
        <v>10</v>
      </c>
      <c r="B23" s="3" t="s">
        <v>45</v>
      </c>
      <c r="C23" s="270">
        <f>'地区別 '!D23</f>
        <v>19372</v>
      </c>
      <c r="D23" s="271">
        <f>'地区別 '!E23</f>
        <v>0.16740990719537185</v>
      </c>
      <c r="E23" s="270">
        <f>'地区別 '!F23</f>
        <v>0</v>
      </c>
      <c r="F23" s="271" t="str">
        <f>'地区別 '!G23</f>
        <v>　　　　　 －</v>
      </c>
      <c r="G23" s="295">
        <f>'地区別 '!H23</f>
        <v>54</v>
      </c>
      <c r="H23" s="363">
        <f>'地区別 '!I23</f>
        <v>17</v>
      </c>
      <c r="I23" s="353">
        <f>'地区別 '!J23</f>
        <v>71</v>
      </c>
      <c r="J23" s="271">
        <f>'地区別 '!K23</f>
        <v>0.14516129032258074</v>
      </c>
    </row>
    <row r="24" spans="1:10" ht="30" customHeight="1">
      <c r="A24" s="35"/>
      <c r="B24" s="3" t="s">
        <v>1</v>
      </c>
      <c r="C24" s="270">
        <f>'地区別 '!D24</f>
        <v>197239</v>
      </c>
      <c r="D24" s="271">
        <f>'地区別 '!E24</f>
        <v>0.09319107662463622</v>
      </c>
      <c r="E24" s="270">
        <f>'地区別 '!F24</f>
        <v>711258</v>
      </c>
      <c r="F24" s="271">
        <f>'地区別 '!G24</f>
        <v>-0.0028990952243433954</v>
      </c>
      <c r="G24" s="295">
        <f>'地区別 '!H24</f>
        <v>790</v>
      </c>
      <c r="H24" s="363">
        <f>'地区別 '!I24</f>
        <v>35</v>
      </c>
      <c r="I24" s="353">
        <f>'地区別 '!J24</f>
        <v>825</v>
      </c>
      <c r="J24" s="271">
        <f>'地区別 '!K24</f>
        <v>0.021039603960395947</v>
      </c>
    </row>
    <row r="25" spans="1:10" ht="30" customHeight="1">
      <c r="A25" s="25" t="s">
        <v>16</v>
      </c>
      <c r="B25" s="3" t="s">
        <v>44</v>
      </c>
      <c r="C25" s="270">
        <f>'地区別 '!D25</f>
        <v>8984</v>
      </c>
      <c r="D25" s="271">
        <f>'地区別 '!E25</f>
        <v>0.09267818049136456</v>
      </c>
      <c r="E25" s="270">
        <f>'地区別 '!F25</f>
        <v>1004</v>
      </c>
      <c r="F25" s="271">
        <f>'地区別 '!G25</f>
        <v>0.10816777041942616</v>
      </c>
      <c r="G25" s="295">
        <f>'地区別 '!H25</f>
        <v>72</v>
      </c>
      <c r="H25" s="363">
        <f>'地区別 '!I25</f>
        <v>4</v>
      </c>
      <c r="I25" s="353">
        <f>'地区別 '!J25</f>
        <v>76</v>
      </c>
      <c r="J25" s="271">
        <f>'地区別 '!K25</f>
        <v>0</v>
      </c>
    </row>
    <row r="26" spans="1:10" ht="30" customHeight="1">
      <c r="A26" s="25" t="s">
        <v>17</v>
      </c>
      <c r="B26" s="3" t="s">
        <v>44</v>
      </c>
      <c r="C26" s="270" t="str">
        <f>'地区別 '!D26</f>
        <v>-</v>
      </c>
      <c r="D26" s="271" t="str">
        <f>'地区別 '!E26</f>
        <v>-</v>
      </c>
      <c r="E26" s="270" t="str">
        <f>'地区別 '!F26</f>
        <v>-</v>
      </c>
      <c r="F26" s="271" t="str">
        <f>'地区別 '!G26</f>
        <v>-</v>
      </c>
      <c r="G26" s="295" t="str">
        <f>'地区別 '!H26</f>
        <v>-</v>
      </c>
      <c r="H26" s="363" t="str">
        <f>'地区別 '!I26</f>
        <v>-</v>
      </c>
      <c r="I26" s="353" t="str">
        <f>'地区別 '!J26</f>
        <v>-</v>
      </c>
      <c r="J26" s="271" t="str">
        <f>'地区別 '!K26</f>
        <v>-</v>
      </c>
    </row>
    <row r="27" spans="1:10" ht="30" customHeight="1">
      <c r="A27" s="25" t="s">
        <v>18</v>
      </c>
      <c r="B27" s="3" t="s">
        <v>44</v>
      </c>
      <c r="C27" s="270">
        <f>'地区別 '!D27</f>
        <v>1240</v>
      </c>
      <c r="D27" s="271">
        <f>'地区別 '!E27</f>
        <v>0.04465037910699232</v>
      </c>
      <c r="E27" s="270">
        <f>'地区別 '!F27</f>
        <v>346</v>
      </c>
      <c r="F27" s="271">
        <f>'地区別 '!G27</f>
        <v>-0.12182741116751272</v>
      </c>
      <c r="G27" s="295">
        <f>'地区別 '!H27</f>
        <v>29</v>
      </c>
      <c r="H27" s="363">
        <f>'地区別 '!I27</f>
        <v>1</v>
      </c>
      <c r="I27" s="353">
        <f>'地区別 '!J27</f>
        <v>30</v>
      </c>
      <c r="J27" s="271">
        <f>'地区別 '!K27</f>
        <v>-0.09090909090909094</v>
      </c>
    </row>
    <row r="28" spans="1:10" ht="30" customHeight="1">
      <c r="A28" s="25"/>
      <c r="B28" s="3" t="s">
        <v>44</v>
      </c>
      <c r="C28" s="270">
        <f>'地区別 '!D28</f>
        <v>24817</v>
      </c>
      <c r="D28" s="271">
        <f>'地区別 '!E28</f>
        <v>0.018760262725779908</v>
      </c>
      <c r="E28" s="270">
        <f>'地区別 '!F28</f>
        <v>43833</v>
      </c>
      <c r="F28" s="271">
        <f>'地区別 '!G28</f>
        <v>-0.39771634285086155</v>
      </c>
      <c r="G28" s="295">
        <f>'地区別 '!H28</f>
        <v>124</v>
      </c>
      <c r="H28" s="363">
        <f>'地区別 '!I28</f>
        <v>36</v>
      </c>
      <c r="I28" s="353">
        <f>'地区別 '!J28</f>
        <v>160</v>
      </c>
      <c r="J28" s="271">
        <f>'地区別 '!K28</f>
        <v>0.08108108108108114</v>
      </c>
    </row>
    <row r="29" spans="1:10" ht="30" customHeight="1">
      <c r="A29" s="23" t="s">
        <v>19</v>
      </c>
      <c r="B29" s="3" t="s">
        <v>45</v>
      </c>
      <c r="C29" s="270">
        <f>'地区別 '!D29</f>
        <v>0</v>
      </c>
      <c r="D29" s="271" t="str">
        <f>'地区別 '!E29</f>
        <v>　　　　　 －</v>
      </c>
      <c r="E29" s="270">
        <f>'地区別 '!F29</f>
        <v>0</v>
      </c>
      <c r="F29" s="271" t="str">
        <f>'地区別 '!G29</f>
        <v>　　　　　 －</v>
      </c>
      <c r="G29" s="295">
        <f>'地区別 '!H29</f>
        <v>0</v>
      </c>
      <c r="H29" s="363">
        <f>'地区別 '!I29</f>
        <v>0</v>
      </c>
      <c r="I29" s="353">
        <f>'地区別 '!J29</f>
        <v>0</v>
      </c>
      <c r="J29" s="271" t="str">
        <f>'地区別 '!K29</f>
        <v>　　　　　 －</v>
      </c>
    </row>
    <row r="30" spans="1:10" ht="30" customHeight="1">
      <c r="A30" s="24"/>
      <c r="B30" s="3" t="s">
        <v>1</v>
      </c>
      <c r="C30" s="270">
        <f>'地区別 '!D30</f>
        <v>24817</v>
      </c>
      <c r="D30" s="271">
        <f>'地区別 '!E30</f>
        <v>0.018760262725779908</v>
      </c>
      <c r="E30" s="270">
        <f>'地区別 '!F30</f>
        <v>43833</v>
      </c>
      <c r="F30" s="271">
        <f>'地区別 '!G30</f>
        <v>-0.39771634285086155</v>
      </c>
      <c r="G30" s="295">
        <f>'地区別 '!H30</f>
        <v>124</v>
      </c>
      <c r="H30" s="363">
        <f>'地区別 '!I30</f>
        <v>36</v>
      </c>
      <c r="I30" s="353">
        <f>'地区別 '!J30</f>
        <v>160</v>
      </c>
      <c r="J30" s="271">
        <f>'地区別 '!K30</f>
        <v>0.08108108108108114</v>
      </c>
    </row>
    <row r="31" spans="1:10" ht="30" customHeight="1">
      <c r="A31" s="169" t="s">
        <v>77</v>
      </c>
      <c r="B31" s="3" t="s">
        <v>44</v>
      </c>
      <c r="C31" s="270">
        <f>'地区別 '!D31</f>
        <v>7029</v>
      </c>
      <c r="D31" s="271">
        <f>'地区別 '!E31</f>
        <v>0.057947019867549576</v>
      </c>
      <c r="E31" s="270">
        <f>'地区別 '!F31</f>
        <v>535</v>
      </c>
      <c r="F31" s="271">
        <f>'地区別 '!G31</f>
        <v>-0.053097345132743334</v>
      </c>
      <c r="G31" s="295">
        <f>'地区別 '!H31</f>
        <v>31</v>
      </c>
      <c r="H31" s="363">
        <f>'地区別 '!I31</f>
        <v>2</v>
      </c>
      <c r="I31" s="353">
        <f>'地区別 '!J31</f>
        <v>33</v>
      </c>
      <c r="J31" s="271">
        <f>'地区別 '!K31</f>
        <v>0.06451612903225801</v>
      </c>
    </row>
    <row r="32" spans="1:10" ht="30" customHeight="1">
      <c r="A32" s="25"/>
      <c r="B32" s="3" t="s">
        <v>44</v>
      </c>
      <c r="C32" s="270">
        <f>'地区別 '!D32</f>
        <v>103467</v>
      </c>
      <c r="D32" s="271">
        <f>'地区別 '!E32</f>
        <v>0.06792519042998979</v>
      </c>
      <c r="E32" s="270">
        <f>'地区別 '!F32</f>
        <v>212524</v>
      </c>
      <c r="F32" s="271" t="e">
        <f>'地区別 '!#REF!</f>
        <v>#REF!</v>
      </c>
      <c r="G32" s="295">
        <f>'地区別 '!H32</f>
        <v>430</v>
      </c>
      <c r="H32" s="363">
        <f>'地区別 '!I32</f>
        <v>27</v>
      </c>
      <c r="I32" s="353">
        <f>'地区別 '!J32</f>
        <v>457</v>
      </c>
      <c r="J32" s="271">
        <f>'地区別 '!K32</f>
        <v>-0.05578512396694213</v>
      </c>
    </row>
    <row r="33" spans="1:10" ht="30" customHeight="1">
      <c r="A33" s="34" t="s">
        <v>20</v>
      </c>
      <c r="B33" s="8" t="s">
        <v>45</v>
      </c>
      <c r="C33" s="274">
        <f>'地区別 '!D33</f>
        <v>0</v>
      </c>
      <c r="D33" s="275" t="str">
        <f>'地区別 '!E33</f>
        <v>　　　　　 －</v>
      </c>
      <c r="E33" s="274">
        <f>'地区別 '!F33</f>
        <v>0</v>
      </c>
      <c r="F33" s="275" t="str">
        <f>'地区別 '!G33</f>
        <v>　　　　　 －</v>
      </c>
      <c r="G33" s="297">
        <f>'地区別 '!H33</f>
        <v>0</v>
      </c>
      <c r="H33" s="365">
        <f>'地区別 '!I33</f>
        <v>0</v>
      </c>
      <c r="I33" s="355">
        <f>'地区別 '!J33</f>
        <v>0</v>
      </c>
      <c r="J33" s="275" t="str">
        <f>'地区別 '!K33</f>
        <v>　　　　　 －</v>
      </c>
    </row>
    <row r="34" spans="1:10" ht="30" customHeight="1">
      <c r="A34" s="34"/>
      <c r="B34" s="8" t="s">
        <v>1</v>
      </c>
      <c r="C34" s="270">
        <f>'地区別 '!D34</f>
        <v>103467</v>
      </c>
      <c r="D34" s="276">
        <f>'地区別 '!E34</f>
        <v>0.06792519042998979</v>
      </c>
      <c r="E34" s="270">
        <f>'地区別 '!F34</f>
        <v>212524</v>
      </c>
      <c r="F34" s="276">
        <f>'地区別 '!G34</f>
        <v>-0.05510032589799796</v>
      </c>
      <c r="G34" s="298">
        <f>'地区別 '!H34</f>
        <v>430</v>
      </c>
      <c r="H34" s="366">
        <f>'地区別 '!I34</f>
        <v>27</v>
      </c>
      <c r="I34" s="356">
        <f>'地区別 '!J34</f>
        <v>457</v>
      </c>
      <c r="J34" s="276">
        <f>'地区別 '!K34</f>
        <v>-0.05578512396694213</v>
      </c>
    </row>
    <row r="35" spans="1:10" ht="30" customHeight="1" thickBot="1">
      <c r="A35" s="33" t="s">
        <v>32</v>
      </c>
      <c r="B35" s="4" t="s">
        <v>44</v>
      </c>
      <c r="C35" s="270">
        <f>'地区別 '!D35</f>
        <v>24926</v>
      </c>
      <c r="D35" s="271">
        <f>'地区別 '!E35</f>
        <v>0.3375905554064931</v>
      </c>
      <c r="E35" s="270">
        <f>'地区別 '!F35</f>
        <v>471</v>
      </c>
      <c r="F35" s="271">
        <f>'地区別 '!G35</f>
        <v>-0.3458333333333333</v>
      </c>
      <c r="G35" s="295">
        <f>'地区別 '!H35</f>
        <v>390</v>
      </c>
      <c r="H35" s="363">
        <f>'地区別 '!I35</f>
        <v>282</v>
      </c>
      <c r="I35" s="353">
        <f>'地区別 '!J35</f>
        <v>672</v>
      </c>
      <c r="J35" s="271">
        <f>'地区別 '!K35</f>
        <v>-0.05352112676056342</v>
      </c>
    </row>
    <row r="36" spans="1:10" ht="30" customHeight="1">
      <c r="A36" s="220"/>
      <c r="B36" s="213" t="s">
        <v>44</v>
      </c>
      <c r="C36" s="268">
        <f>'地区別 '!D36</f>
        <v>745931</v>
      </c>
      <c r="D36" s="269">
        <f>'地区別 '!E36</f>
        <v>0.1493278275540626</v>
      </c>
      <c r="E36" s="268">
        <f>'地区別 '!F36</f>
        <v>801966</v>
      </c>
      <c r="F36" s="269">
        <f>'地区別 '!G36</f>
        <v>-0.0019252955459339027</v>
      </c>
      <c r="G36" s="294">
        <f>'地区別 '!H36</f>
        <v>4020</v>
      </c>
      <c r="H36" s="362">
        <f>'地区別 '!I36</f>
        <v>492</v>
      </c>
      <c r="I36" s="352">
        <f>'地区別 '!J36</f>
        <v>4512</v>
      </c>
      <c r="J36" s="269">
        <f>'地区別 '!K36</f>
        <v>0.033913840513290605</v>
      </c>
    </row>
    <row r="37" spans="1:10" ht="30" customHeight="1">
      <c r="A37" s="221" t="s">
        <v>39</v>
      </c>
      <c r="B37" s="214" t="s">
        <v>45</v>
      </c>
      <c r="C37" s="270">
        <f>'地区別 '!D37</f>
        <v>28286</v>
      </c>
      <c r="D37" s="271">
        <f>'地区別 '!E37</f>
        <v>0.24514680635647323</v>
      </c>
      <c r="E37" s="270">
        <f>'地区別 '!F37</f>
        <v>16684</v>
      </c>
      <c r="F37" s="271">
        <f>'地区別 '!G37</f>
        <v>-0.32559925623509434</v>
      </c>
      <c r="G37" s="295">
        <f>'地区別 '!H37</f>
        <v>98</v>
      </c>
      <c r="H37" s="363">
        <f>'地区別 '!I37</f>
        <v>13</v>
      </c>
      <c r="I37" s="353">
        <f>'地区別 '!J37</f>
        <v>111</v>
      </c>
      <c r="J37" s="271">
        <f>'地区別 '!K37</f>
        <v>0.2065217391304348</v>
      </c>
    </row>
    <row r="38" spans="1:10" ht="30" customHeight="1" thickBot="1">
      <c r="A38" s="222"/>
      <c r="B38" s="7" t="s">
        <v>1</v>
      </c>
      <c r="C38" s="277">
        <f>'地区別 '!D38</f>
        <v>774217</v>
      </c>
      <c r="D38" s="273">
        <f>'地区別 '!E38</f>
        <v>0.152568286161743</v>
      </c>
      <c r="E38" s="277">
        <f>'地区別 '!F38</f>
        <v>818650</v>
      </c>
      <c r="F38" s="273">
        <f>'地区別 '!G38</f>
        <v>-0.011593090025740937</v>
      </c>
      <c r="G38" s="296">
        <f>'地区別 '!H38</f>
        <v>4118</v>
      </c>
      <c r="H38" s="364">
        <f>'地区別 '!I38</f>
        <v>505</v>
      </c>
      <c r="I38" s="354">
        <f>'地区別 '!J38</f>
        <v>4623</v>
      </c>
      <c r="J38" s="273">
        <f>'地区別 '!K38</f>
        <v>0.03747755834829447</v>
      </c>
    </row>
    <row r="39" spans="1:10" ht="30" customHeight="1">
      <c r="A39" s="34"/>
      <c r="B39" s="215" t="s">
        <v>44</v>
      </c>
      <c r="C39" s="268">
        <f>'地区別 '!D39</f>
        <v>306804</v>
      </c>
      <c r="D39" s="278">
        <f>'地区別 '!E39</f>
        <v>0.16606742427121746</v>
      </c>
      <c r="E39" s="268">
        <f>'地区別 '!F39</f>
        <v>402304</v>
      </c>
      <c r="F39" s="278">
        <f>'地区別 '!G39</f>
        <v>-0.01806661362049855</v>
      </c>
      <c r="G39" s="299">
        <f>'地区別 '!H39</f>
        <v>1607</v>
      </c>
      <c r="H39" s="367">
        <f>'地区別 '!I39</f>
        <v>171</v>
      </c>
      <c r="I39" s="357">
        <f>'地区別 '!J39</f>
        <v>1778</v>
      </c>
      <c r="J39" s="278">
        <f>'地区別 '!K39</f>
        <v>0.030724637681159406</v>
      </c>
    </row>
    <row r="40" spans="1:10" ht="30" customHeight="1">
      <c r="A40" s="34" t="s">
        <v>11</v>
      </c>
      <c r="B40" s="3" t="s">
        <v>45</v>
      </c>
      <c r="C40" s="270">
        <f>'地区別 '!D40</f>
        <v>20995</v>
      </c>
      <c r="D40" s="271">
        <f>'地区別 '!E40</f>
        <v>0.09252224592808456</v>
      </c>
      <c r="E40" s="270">
        <f>'地区別 '!F40</f>
        <v>16684</v>
      </c>
      <c r="F40" s="271">
        <f>'地区別 '!G40</f>
        <v>-0.3254629255276138</v>
      </c>
      <c r="G40" s="295">
        <f>'地区別 '!H40</f>
        <v>76</v>
      </c>
      <c r="H40" s="363">
        <f>'地区別 '!I40</f>
        <v>5</v>
      </c>
      <c r="I40" s="353">
        <f>'地区別 '!J40</f>
        <v>81</v>
      </c>
      <c r="J40" s="271">
        <f>'地区別 '!K40</f>
        <v>0.051948051948051965</v>
      </c>
    </row>
    <row r="41" spans="1:10" ht="30" customHeight="1">
      <c r="A41" s="35"/>
      <c r="B41" s="3" t="s">
        <v>1</v>
      </c>
      <c r="C41" s="270">
        <f>'地区別 '!D41</f>
        <v>327799</v>
      </c>
      <c r="D41" s="271">
        <f>'地区別 '!E41</f>
        <v>0.16106146418868894</v>
      </c>
      <c r="E41" s="270">
        <f>'地区別 '!F41</f>
        <v>418988</v>
      </c>
      <c r="F41" s="271">
        <f>'地区別 '!G41</f>
        <v>-0.035567627290304715</v>
      </c>
      <c r="G41" s="295">
        <f>'地区別 '!H41</f>
        <v>1683</v>
      </c>
      <c r="H41" s="363">
        <f>'地区別 '!I41</f>
        <v>176</v>
      </c>
      <c r="I41" s="353">
        <f>'地区別 '!J41</f>
        <v>1859</v>
      </c>
      <c r="J41" s="271">
        <f>'地区別 '!K41</f>
        <v>0.03163152053274132</v>
      </c>
    </row>
    <row r="42" spans="1:10" ht="30" customHeight="1">
      <c r="A42" s="25"/>
      <c r="B42" s="3" t="s">
        <v>44</v>
      </c>
      <c r="C42" s="270">
        <f>'地区別 '!D42</f>
        <v>135904</v>
      </c>
      <c r="D42" s="271">
        <f>'地区別 '!E42</f>
        <v>0.13813866626468685</v>
      </c>
      <c r="E42" s="270">
        <f>'地区別 '!F42</f>
        <v>130610</v>
      </c>
      <c r="F42" s="271">
        <f>'地区別 '!G42</f>
        <v>-0.011443968453399123</v>
      </c>
      <c r="G42" s="295">
        <f>'地区別 '!H42</f>
        <v>669</v>
      </c>
      <c r="H42" s="363">
        <f>'地区別 '!I42</f>
        <v>28</v>
      </c>
      <c r="I42" s="353">
        <f>'地区別 '!J42</f>
        <v>697</v>
      </c>
      <c r="J42" s="271">
        <f>'地区別 '!K42</f>
        <v>0.01751824817518255</v>
      </c>
    </row>
    <row r="43" spans="1:10" ht="30" customHeight="1">
      <c r="A43" s="23" t="s">
        <v>12</v>
      </c>
      <c r="B43" s="3" t="s">
        <v>45</v>
      </c>
      <c r="C43" s="270">
        <f>'地区別 '!D43</f>
        <v>511</v>
      </c>
      <c r="D43" s="271">
        <f>'地区別 '!E43</f>
        <v>-0.03584905660377358</v>
      </c>
      <c r="E43" s="270">
        <f>'地区別 '!F43</f>
        <v>0</v>
      </c>
      <c r="F43" s="271" t="str">
        <f>'地区別 '!G43</f>
        <v>　　　　　 －</v>
      </c>
      <c r="G43" s="295">
        <f>'地区別 '!H43</f>
        <v>0</v>
      </c>
      <c r="H43" s="363">
        <f>'地区別 '!I43</f>
        <v>2</v>
      </c>
      <c r="I43" s="353">
        <f>'地区別 '!J43</f>
        <v>2</v>
      </c>
      <c r="J43" s="271">
        <f>'地区別 '!K43</f>
        <v>0</v>
      </c>
    </row>
    <row r="44" spans="1:10" ht="30" customHeight="1">
      <c r="A44" s="24"/>
      <c r="B44" s="3" t="s">
        <v>1</v>
      </c>
      <c r="C44" s="270">
        <f>'地区別 '!D44</f>
        <v>136415</v>
      </c>
      <c r="D44" s="271">
        <f>'地区別 '!E44</f>
        <v>0.13736982966341227</v>
      </c>
      <c r="E44" s="270">
        <f>'地区別 '!F44</f>
        <v>130610</v>
      </c>
      <c r="F44" s="271">
        <f>'地区別 '!G44</f>
        <v>-0.011443968453399123</v>
      </c>
      <c r="G44" s="295">
        <f>'地区別 '!H44</f>
        <v>669</v>
      </c>
      <c r="H44" s="363">
        <f>'地区別 '!I44</f>
        <v>30</v>
      </c>
      <c r="I44" s="353">
        <f>'地区別 '!J44</f>
        <v>699</v>
      </c>
      <c r="J44" s="271">
        <f>'地区別 '!K44</f>
        <v>0.017467248908296984</v>
      </c>
    </row>
    <row r="45" spans="1:10" ht="30" customHeight="1">
      <c r="A45" s="25"/>
      <c r="B45" s="3" t="s">
        <v>44</v>
      </c>
      <c r="C45" s="270">
        <f>'地区別 '!D45</f>
        <v>30857</v>
      </c>
      <c r="D45" s="271">
        <f>'地区別 '!E45</f>
        <v>0.2702535814259839</v>
      </c>
      <c r="E45" s="270">
        <f>'地区別 '!F45</f>
        <v>0</v>
      </c>
      <c r="F45" s="271" t="str">
        <f>'地区別 '!G45</f>
        <v>　　　　　 －</v>
      </c>
      <c r="G45" s="295">
        <f>'地区別 '!H45</f>
        <v>246</v>
      </c>
      <c r="H45" s="363">
        <f>'地区別 '!I45</f>
        <v>46</v>
      </c>
      <c r="I45" s="353">
        <f>'地区別 '!J45</f>
        <v>292</v>
      </c>
      <c r="J45" s="271">
        <f>'地区別 '!K45</f>
        <v>0.15873015873015883</v>
      </c>
    </row>
    <row r="46" spans="1:10" ht="30" customHeight="1">
      <c r="A46" s="23" t="s">
        <v>13</v>
      </c>
      <c r="B46" s="3" t="s">
        <v>45</v>
      </c>
      <c r="C46" s="270">
        <f>'地区別 '!D46</f>
        <v>0</v>
      </c>
      <c r="D46" s="271" t="str">
        <f>'地区別 '!E46</f>
        <v>　　　　　 －</v>
      </c>
      <c r="E46" s="270">
        <f>'地区別 '!F46</f>
        <v>0</v>
      </c>
      <c r="F46" s="271" t="str">
        <f>'地区別 '!G46</f>
        <v>　　　　　 －</v>
      </c>
      <c r="G46" s="295">
        <f>'地区別 '!H46</f>
        <v>0</v>
      </c>
      <c r="H46" s="363">
        <f>'地区別 '!I46</f>
        <v>0</v>
      </c>
      <c r="I46" s="353">
        <f>'地区別 '!J46</f>
        <v>0</v>
      </c>
      <c r="J46" s="271" t="str">
        <f>'地区別 '!K46</f>
        <v>　　　　　 －</v>
      </c>
    </row>
    <row r="47" spans="1:10" ht="30" customHeight="1" thickBot="1">
      <c r="A47" s="101"/>
      <c r="B47" s="224" t="s">
        <v>1</v>
      </c>
      <c r="C47" s="279">
        <f>'地区別 '!D47</f>
        <v>30857</v>
      </c>
      <c r="D47" s="280">
        <f>'地区別 '!E47</f>
        <v>0.2702535814259839</v>
      </c>
      <c r="E47" s="279">
        <f>'地区別 '!F47</f>
        <v>0</v>
      </c>
      <c r="F47" s="280" t="str">
        <f>'地区別 '!G47</f>
        <v>　　　　　 －</v>
      </c>
      <c r="G47" s="300">
        <f>'地区別 '!H47</f>
        <v>246</v>
      </c>
      <c r="H47" s="368">
        <f>'地区別 '!I47</f>
        <v>46</v>
      </c>
      <c r="I47" s="358">
        <f>'地区別 '!J47</f>
        <v>292</v>
      </c>
      <c r="J47" s="280">
        <f>'地区別 '!K47</f>
        <v>0.15873015873015883</v>
      </c>
    </row>
    <row r="48" spans="1:10" ht="30" customHeight="1" thickTop="1">
      <c r="A48" s="23"/>
      <c r="B48" s="223" t="s">
        <v>44</v>
      </c>
      <c r="C48" s="281">
        <f>'地区別 '!D48</f>
        <v>113133</v>
      </c>
      <c r="D48" s="275">
        <f>'地区別 '!E48</f>
        <v>0.03693757275235332</v>
      </c>
      <c r="E48" s="281">
        <f>'地区別 '!F48</f>
        <v>143374</v>
      </c>
      <c r="F48" s="275">
        <f>'地区別 '!G48</f>
        <v>-0.005355681045606575</v>
      </c>
      <c r="G48" s="297">
        <f>'地区別 '!H48</f>
        <v>628</v>
      </c>
      <c r="H48" s="365">
        <f>'地区別 '!I48</f>
        <v>32</v>
      </c>
      <c r="I48" s="355">
        <f>'地区別 '!J48</f>
        <v>660</v>
      </c>
      <c r="J48" s="275">
        <f>'地区別 '!K48</f>
        <v>-0.0393013100436681</v>
      </c>
    </row>
    <row r="49" spans="1:10" ht="30" customHeight="1">
      <c r="A49" s="23" t="s">
        <v>21</v>
      </c>
      <c r="B49" s="3" t="s">
        <v>45</v>
      </c>
      <c r="C49" s="270">
        <f>'地区別 '!D49</f>
        <v>6466</v>
      </c>
      <c r="D49" s="271">
        <f>'地区別 '!E49</f>
        <v>1.177104377104377</v>
      </c>
      <c r="E49" s="270">
        <f>'地区別 '!F49</f>
        <v>0</v>
      </c>
      <c r="F49" s="271">
        <f>'地区別 '!G49</f>
        <v>-1</v>
      </c>
      <c r="G49" s="295">
        <f>'地区別 '!H49</f>
        <v>22</v>
      </c>
      <c r="H49" s="363">
        <f>'地区別 '!I49</f>
        <v>3</v>
      </c>
      <c r="I49" s="353">
        <f>'地区別 '!J49</f>
        <v>25</v>
      </c>
      <c r="J49" s="271">
        <f>'地区別 '!K49</f>
        <v>0.9230769230769231</v>
      </c>
    </row>
    <row r="50" spans="1:10" ht="30" customHeight="1">
      <c r="A50" s="24"/>
      <c r="B50" s="3" t="s">
        <v>1</v>
      </c>
      <c r="C50" s="270">
        <f>'地区別 '!D50</f>
        <v>119599</v>
      </c>
      <c r="D50" s="271">
        <f>'地区別 '!E50</f>
        <v>0.0671526594273375</v>
      </c>
      <c r="E50" s="270">
        <f>'地区別 '!F50</f>
        <v>143374</v>
      </c>
      <c r="F50" s="271">
        <f>'地区別 '!G50</f>
        <v>-0.005390181129510063</v>
      </c>
      <c r="G50" s="295">
        <f>'地区別 '!H50</f>
        <v>650</v>
      </c>
      <c r="H50" s="363">
        <f>'地区別 '!I50</f>
        <v>35</v>
      </c>
      <c r="I50" s="353">
        <f>'地区別 '!J50</f>
        <v>685</v>
      </c>
      <c r="J50" s="271">
        <f>'地区別 '!K50</f>
        <v>-0.021428571428571463</v>
      </c>
    </row>
    <row r="51" spans="1:10" ht="30" customHeight="1">
      <c r="A51" s="25"/>
      <c r="B51" s="3" t="s">
        <v>44</v>
      </c>
      <c r="C51" s="270">
        <f>'地区別 '!D51</f>
        <v>45842</v>
      </c>
      <c r="D51" s="271">
        <f>'地区別 '!E51</f>
        <v>0.0955715412374829</v>
      </c>
      <c r="E51" s="270">
        <f>'地区別 '!F51</f>
        <v>18574</v>
      </c>
      <c r="F51" s="271">
        <f>'地区別 '!G51</f>
        <v>0.44051496820226466</v>
      </c>
      <c r="G51" s="295">
        <f>'地区別 '!H51</f>
        <v>367</v>
      </c>
      <c r="H51" s="363">
        <f>'地区別 '!I51</f>
        <v>37</v>
      </c>
      <c r="I51" s="353">
        <f>'地区別 '!J51</f>
        <v>404</v>
      </c>
      <c r="J51" s="271">
        <f>'地区別 '!K51</f>
        <v>-0.040380047505938266</v>
      </c>
    </row>
    <row r="52" spans="1:10" ht="30" customHeight="1">
      <c r="A52" s="23" t="s">
        <v>22</v>
      </c>
      <c r="B52" s="3" t="s">
        <v>45</v>
      </c>
      <c r="C52" s="270">
        <f>'地区別 '!D52</f>
        <v>0</v>
      </c>
      <c r="D52" s="271" t="str">
        <f>'地区別 '!E52</f>
        <v>　　　　　 －</v>
      </c>
      <c r="E52" s="270">
        <f>'地区別 '!F52</f>
        <v>0</v>
      </c>
      <c r="F52" s="271" t="str">
        <f>'地区別 '!G52</f>
        <v>　　　　　 －</v>
      </c>
      <c r="G52" s="295">
        <f>'地区別 '!H52</f>
        <v>0</v>
      </c>
      <c r="H52" s="363">
        <f>'地区別 '!I52</f>
        <v>0</v>
      </c>
      <c r="I52" s="353">
        <f>'地区別 '!J52</f>
        <v>0</v>
      </c>
      <c r="J52" s="271" t="str">
        <f>'地区別 '!K52</f>
        <v>　　　　　 －</v>
      </c>
    </row>
    <row r="53" spans="1:10" ht="30" customHeight="1">
      <c r="A53" s="24"/>
      <c r="B53" s="3" t="s">
        <v>1</v>
      </c>
      <c r="C53" s="270">
        <f>'地区別 '!D53</f>
        <v>45842</v>
      </c>
      <c r="D53" s="271">
        <f>'地区別 '!E53</f>
        <v>0.0955715412374829</v>
      </c>
      <c r="E53" s="270">
        <f>'地区別 '!F53</f>
        <v>18574</v>
      </c>
      <c r="F53" s="271">
        <f>'地区別 '!G53</f>
        <v>0.44051496820226466</v>
      </c>
      <c r="G53" s="295">
        <f>'地区別 '!H53</f>
        <v>367</v>
      </c>
      <c r="H53" s="363">
        <f>'地区別 '!I53</f>
        <v>37</v>
      </c>
      <c r="I53" s="353">
        <f>'地区別 '!J53</f>
        <v>404</v>
      </c>
      <c r="J53" s="271">
        <f>'地区別 '!K53</f>
        <v>-0.040380047505938266</v>
      </c>
    </row>
    <row r="54" spans="1:10" ht="30" customHeight="1">
      <c r="A54" s="170" t="s">
        <v>80</v>
      </c>
      <c r="B54" s="3" t="s">
        <v>44</v>
      </c>
      <c r="C54" s="270">
        <f>'地区別 '!D54</f>
        <v>15949</v>
      </c>
      <c r="D54" s="271">
        <f>'地区別 '!E54</f>
        <v>0.04672835860077451</v>
      </c>
      <c r="E54" s="270">
        <f>'地区別 '!F54</f>
        <v>6086</v>
      </c>
      <c r="F54" s="271">
        <f>'地区別 '!G54</f>
        <v>-0.17107055298283846</v>
      </c>
      <c r="G54" s="295">
        <f>'地区別 '!H54</f>
        <v>62</v>
      </c>
      <c r="H54" s="363">
        <f>'地区別 '!I54</f>
        <v>23</v>
      </c>
      <c r="I54" s="353">
        <f>'地区別 '!J54</f>
        <v>85</v>
      </c>
      <c r="J54" s="271">
        <f>'地区別 '!K54</f>
        <v>0.04938271604938271</v>
      </c>
    </row>
    <row r="55" spans="1:10" ht="30" customHeight="1">
      <c r="A55" s="25"/>
      <c r="B55" s="3" t="s">
        <v>44</v>
      </c>
      <c r="C55" s="270">
        <f>'地区別 '!D55</f>
        <v>42619</v>
      </c>
      <c r="D55" s="271">
        <f>'地区別 '!E55</f>
        <v>0.11224489795918369</v>
      </c>
      <c r="E55" s="270">
        <f>'地区別 '!F55</f>
        <v>63096</v>
      </c>
      <c r="F55" s="271">
        <f>'地区別 '!G55</f>
        <v>-0.1596499873473356</v>
      </c>
      <c r="G55" s="295">
        <f>'地区別 '!H55</f>
        <v>124</v>
      </c>
      <c r="H55" s="363">
        <f>'地区別 '!I55</f>
        <v>31</v>
      </c>
      <c r="I55" s="353">
        <f>'地区別 '!J55</f>
        <v>155</v>
      </c>
      <c r="J55" s="271">
        <f>'地区別 '!K55</f>
        <v>-0.0662650602409639</v>
      </c>
    </row>
    <row r="56" spans="1:10" ht="30" customHeight="1">
      <c r="A56" s="23" t="s">
        <v>23</v>
      </c>
      <c r="B56" s="3" t="s">
        <v>45</v>
      </c>
      <c r="C56" s="270">
        <f>'地区別 '!D56</f>
        <v>130</v>
      </c>
      <c r="D56" s="271" t="str">
        <f>'地区別 '!E56</f>
        <v>　　　　　 －</v>
      </c>
      <c r="E56" s="270">
        <f>'地区別 '!F56</f>
        <v>0</v>
      </c>
      <c r="F56" s="271" t="str">
        <f>'地区別 '!G56</f>
        <v>　　　　　 －</v>
      </c>
      <c r="G56" s="295">
        <f>'地区別 '!H56</f>
        <v>0</v>
      </c>
      <c r="H56" s="363">
        <f>'地区別 '!I56</f>
        <v>1</v>
      </c>
      <c r="I56" s="353">
        <f>'地区別 '!J56</f>
        <v>1</v>
      </c>
      <c r="J56" s="271" t="str">
        <f>'地区別 '!K56</f>
        <v>　　　　　 －</v>
      </c>
    </row>
    <row r="57" spans="1:10" ht="30" customHeight="1">
      <c r="A57" s="24"/>
      <c r="B57" s="3" t="s">
        <v>1</v>
      </c>
      <c r="C57" s="270">
        <f>'地区別 '!D57</f>
        <v>42749</v>
      </c>
      <c r="D57" s="271">
        <f>'地区別 '!E57</f>
        <v>0.11563755937157483</v>
      </c>
      <c r="E57" s="270">
        <f>'地区別 '!F57</f>
        <v>63096</v>
      </c>
      <c r="F57" s="271">
        <f>'地区別 '!G57</f>
        <v>-0.1596499873473356</v>
      </c>
      <c r="G57" s="295">
        <f>'地区別 '!H57</f>
        <v>124</v>
      </c>
      <c r="H57" s="363">
        <f>'地区別 '!I57</f>
        <v>32</v>
      </c>
      <c r="I57" s="353">
        <f>'地区別 '!J57</f>
        <v>156</v>
      </c>
      <c r="J57" s="271">
        <f>'地区別 '!K57</f>
        <v>-0.06024096385542166</v>
      </c>
    </row>
    <row r="58" spans="1:10" ht="30" customHeight="1">
      <c r="A58" s="33"/>
      <c r="B58" s="3" t="s">
        <v>44</v>
      </c>
      <c r="C58" s="270">
        <f>'地区別 '!D58</f>
        <v>26158</v>
      </c>
      <c r="D58" s="271">
        <f>'地区別 '!E58</f>
        <v>0.17064220183486234</v>
      </c>
      <c r="E58" s="270">
        <f>'地区別 '!F58</f>
        <v>2896</v>
      </c>
      <c r="F58" s="271">
        <f>'地区別 '!G58</f>
        <v>-0.48202468252548736</v>
      </c>
      <c r="G58" s="295">
        <f>'地区別 '!H58</f>
        <v>151</v>
      </c>
      <c r="H58" s="363">
        <f>'地区別 '!I58</f>
        <v>124</v>
      </c>
      <c r="I58" s="353">
        <f>'地区別 '!J58</f>
        <v>275</v>
      </c>
      <c r="J58" s="271">
        <f>'地区別 '!K58</f>
        <v>0.07003891050583655</v>
      </c>
    </row>
    <row r="59" spans="1:10" ht="30" customHeight="1">
      <c r="A59" s="34" t="s">
        <v>24</v>
      </c>
      <c r="B59" s="9" t="s">
        <v>45</v>
      </c>
      <c r="C59" s="274">
        <f>'地区別 '!D59</f>
        <v>184</v>
      </c>
      <c r="D59" s="275" t="str">
        <f>'地区別 '!E59</f>
        <v>　　　　　 －</v>
      </c>
      <c r="E59" s="274">
        <f>'地区別 '!F59</f>
        <v>0</v>
      </c>
      <c r="F59" s="275" t="str">
        <f>'地区別 '!G59</f>
        <v>　　　　　 －</v>
      </c>
      <c r="G59" s="297">
        <f>'地区別 '!H59</f>
        <v>0</v>
      </c>
      <c r="H59" s="365">
        <f>'地区別 '!I59</f>
        <v>2</v>
      </c>
      <c r="I59" s="355">
        <f>'地区別 '!J59</f>
        <v>2</v>
      </c>
      <c r="J59" s="275" t="str">
        <f>'地区別 '!K59</f>
        <v>　　　　　 －</v>
      </c>
    </row>
    <row r="60" spans="1:10" ht="30" customHeight="1">
      <c r="A60" s="35"/>
      <c r="B60" s="3" t="s">
        <v>1</v>
      </c>
      <c r="C60" s="270">
        <f>'地区別 '!D60</f>
        <v>26342</v>
      </c>
      <c r="D60" s="275">
        <f>'地区別 '!E60</f>
        <v>0.17887670619825458</v>
      </c>
      <c r="E60" s="270">
        <f>'地区別 '!F60</f>
        <v>2896</v>
      </c>
      <c r="F60" s="275">
        <f>'地区別 '!G60</f>
        <v>-0.48202468252548736</v>
      </c>
      <c r="G60" s="297">
        <f>'地区別 '!H60</f>
        <v>151</v>
      </c>
      <c r="H60" s="365">
        <f>'地区別 '!I60</f>
        <v>126</v>
      </c>
      <c r="I60" s="355">
        <f>'地区別 '!J60</f>
        <v>277</v>
      </c>
      <c r="J60" s="275">
        <f>'地区別 '!K60</f>
        <v>0.0778210116731517</v>
      </c>
    </row>
    <row r="61" spans="1:10" ht="30" customHeight="1" thickBot="1">
      <c r="A61" s="33" t="s">
        <v>82</v>
      </c>
      <c r="B61" s="10" t="s">
        <v>44</v>
      </c>
      <c r="C61" s="282">
        <f>'地区別 '!D61</f>
        <v>28665</v>
      </c>
      <c r="D61" s="283">
        <f>'地区別 '!E61</f>
        <v>0.8664539653600729</v>
      </c>
      <c r="E61" s="282">
        <f>'地区別 '!F61</f>
        <v>35026</v>
      </c>
      <c r="F61" s="283">
        <f>'地区別 '!G61</f>
        <v>1.1063202838414816</v>
      </c>
      <c r="G61" s="301">
        <f>'地区別 '!H61</f>
        <v>166</v>
      </c>
      <c r="H61" s="369">
        <f>'地区別 '!I61</f>
        <v>0</v>
      </c>
      <c r="I61" s="359">
        <f>'地区別 '!J61</f>
        <v>166</v>
      </c>
      <c r="J61" s="283">
        <f>'地区別 '!K61</f>
        <v>0.8444444444444446</v>
      </c>
    </row>
    <row r="62" spans="1:10" s="11" customFormat="1" ht="30" customHeight="1">
      <c r="A62" s="483" t="s">
        <v>56</v>
      </c>
      <c r="B62" s="216" t="s">
        <v>44</v>
      </c>
      <c r="C62" s="268">
        <f>'地区別 '!D62</f>
        <v>7740393</v>
      </c>
      <c r="D62" s="269">
        <f>'地区別 '!E62</f>
        <v>0.08421621031045667</v>
      </c>
      <c r="E62" s="268">
        <f>'地区別 '!F62</f>
        <v>67495525</v>
      </c>
      <c r="F62" s="269">
        <f>'地区別 '!G62</f>
        <v>0.01026397463210138</v>
      </c>
      <c r="G62" s="294">
        <f>'地区別 '!H62</f>
        <v>19618</v>
      </c>
      <c r="H62" s="362">
        <f>'地区別 '!I62</f>
        <v>799</v>
      </c>
      <c r="I62" s="352">
        <f>'地区別 '!J62</f>
        <v>20417</v>
      </c>
      <c r="J62" s="269">
        <f>'地区別 '!K62</f>
        <v>-0.00492250706696562</v>
      </c>
    </row>
    <row r="63" spans="1:10" s="11" customFormat="1" ht="30" customHeight="1">
      <c r="A63" s="484"/>
      <c r="B63" s="217" t="s">
        <v>45</v>
      </c>
      <c r="C63" s="270">
        <f>'地区別 '!D63</f>
        <v>4484423</v>
      </c>
      <c r="D63" s="271">
        <f>'地区別 '!E63</f>
        <v>0.0526130108441305</v>
      </c>
      <c r="E63" s="270">
        <f>'地区別 '!F63</f>
        <v>229956531</v>
      </c>
      <c r="F63" s="271">
        <f>'地区別 '!G63</f>
        <v>0.11285935595085528</v>
      </c>
      <c r="G63" s="295">
        <f>'地区別 '!H63</f>
        <v>11659</v>
      </c>
      <c r="H63" s="363">
        <f>'地区別 '!I63</f>
        <v>394</v>
      </c>
      <c r="I63" s="353">
        <f>'地区別 '!J63</f>
        <v>12053</v>
      </c>
      <c r="J63" s="271">
        <f>'地区別 '!K63</f>
        <v>0.025525397770781888</v>
      </c>
    </row>
    <row r="64" spans="1:10" s="11" customFormat="1" ht="30" customHeight="1" thickBot="1">
      <c r="A64" s="485"/>
      <c r="B64" s="12" t="s">
        <v>1</v>
      </c>
      <c r="C64" s="272">
        <f>'地区別 '!D64</f>
        <v>12224816</v>
      </c>
      <c r="D64" s="273">
        <f>'地区別 '!E64</f>
        <v>0.07240524246943081</v>
      </c>
      <c r="E64" s="272">
        <f>'地区別 '!F64</f>
        <v>297452056</v>
      </c>
      <c r="F64" s="273">
        <f>'地区別 '!G64</f>
        <v>0.08779266119619056</v>
      </c>
      <c r="G64" s="296">
        <f>'地区別 '!H64</f>
        <v>31277</v>
      </c>
      <c r="H64" s="364">
        <f>'地区別 '!I64</f>
        <v>1193</v>
      </c>
      <c r="I64" s="354">
        <f>'地区別 '!J64</f>
        <v>32470</v>
      </c>
      <c r="J64" s="273">
        <f>'地区別 '!K64</f>
        <v>0.0061665272225837064</v>
      </c>
    </row>
    <row r="65" spans="1:10" ht="30" customHeight="1">
      <c r="A65" s="34"/>
      <c r="B65" s="215" t="s">
        <v>44</v>
      </c>
      <c r="C65" s="268">
        <f>'地区別 '!D65</f>
        <v>741402</v>
      </c>
      <c r="D65" s="278">
        <f>'地区別 '!E65</f>
        <v>0.0837546867805381</v>
      </c>
      <c r="E65" s="268">
        <f>'地区別 '!F65</f>
        <v>2597307</v>
      </c>
      <c r="F65" s="278">
        <f>'地区別 '!G65</f>
        <v>-0.3977476988658497</v>
      </c>
      <c r="G65" s="299">
        <f>'地区別 '!H65</f>
        <v>2057</v>
      </c>
      <c r="H65" s="367">
        <f>'地区別 '!I65</f>
        <v>23</v>
      </c>
      <c r="I65" s="357">
        <f>'地区別 '!J65</f>
        <v>2080</v>
      </c>
      <c r="J65" s="278">
        <f>'地区別 '!K65</f>
        <v>0.06831022085259364</v>
      </c>
    </row>
    <row r="66" spans="1:10" ht="30" customHeight="1">
      <c r="A66" s="34" t="s">
        <v>83</v>
      </c>
      <c r="B66" s="3" t="s">
        <v>45</v>
      </c>
      <c r="C66" s="270">
        <f>'地区別 '!D66</f>
        <v>2903899</v>
      </c>
      <c r="D66" s="271">
        <f>'地区別 '!E66</f>
        <v>0.025313845572619176</v>
      </c>
      <c r="E66" s="270">
        <f>'地区別 '!F66</f>
        <v>187027000</v>
      </c>
      <c r="F66" s="271">
        <f>'地区別 '!G66</f>
        <v>0.0842019222965531</v>
      </c>
      <c r="G66" s="295">
        <f>'地区別 '!H66</f>
        <v>8115</v>
      </c>
      <c r="H66" s="363">
        <f>'地区別 '!I66</f>
        <v>228</v>
      </c>
      <c r="I66" s="353">
        <f>'地区別 '!J66</f>
        <v>8343</v>
      </c>
      <c r="J66" s="271">
        <f>'地区別 '!K66</f>
        <v>0.01905459875412241</v>
      </c>
    </row>
    <row r="67" spans="1:10" ht="30" customHeight="1">
      <c r="A67" s="35"/>
      <c r="B67" s="3" t="s">
        <v>1</v>
      </c>
      <c r="C67" s="270">
        <f>'地区別 '!D67</f>
        <v>3645301</v>
      </c>
      <c r="D67" s="271">
        <f>'地区別 '!E67</f>
        <v>0.036683625732657266</v>
      </c>
      <c r="E67" s="270">
        <f>'地区別 '!F67</f>
        <v>189624307</v>
      </c>
      <c r="F67" s="271">
        <f>'地区別 '!G67</f>
        <v>0.0724467716069872</v>
      </c>
      <c r="G67" s="295">
        <f>'地区別 '!H67</f>
        <v>10172</v>
      </c>
      <c r="H67" s="363">
        <f>'地区別 '!I67</f>
        <v>251</v>
      </c>
      <c r="I67" s="353">
        <f>'地区別 '!J67</f>
        <v>10423</v>
      </c>
      <c r="J67" s="271">
        <f>'地区別 '!K67</f>
        <v>0.0285178606670613</v>
      </c>
    </row>
    <row r="68" spans="1:10" ht="30" customHeight="1">
      <c r="A68" s="26" t="s">
        <v>2</v>
      </c>
      <c r="B68" s="3" t="s">
        <v>44</v>
      </c>
      <c r="C68" s="270">
        <f>'地区別 '!D68</f>
        <v>6737736</v>
      </c>
      <c r="D68" s="271">
        <f>'地区別 '!E68</f>
        <v>0.08294775850122393</v>
      </c>
      <c r="E68" s="270">
        <f>'地区別 '!F68</f>
        <v>64743563</v>
      </c>
      <c r="F68" s="271">
        <f>'地区別 '!G68</f>
        <v>0.03846567361299513</v>
      </c>
      <c r="G68" s="295">
        <f>'地区別 '!H68</f>
        <v>15589</v>
      </c>
      <c r="H68" s="363">
        <f>'地区別 '!I68</f>
        <v>150</v>
      </c>
      <c r="I68" s="353">
        <f>'地区別 '!J68</f>
        <v>15739</v>
      </c>
      <c r="J68" s="271">
        <f>'地区別 '!K68</f>
        <v>0.006909346810824557</v>
      </c>
    </row>
    <row r="69" spans="1:10" ht="30" customHeight="1">
      <c r="A69" s="26" t="s">
        <v>47</v>
      </c>
      <c r="B69" s="3" t="s">
        <v>45</v>
      </c>
      <c r="C69" s="270">
        <f>'地区別 '!D69</f>
        <v>1532252</v>
      </c>
      <c r="D69" s="271">
        <f>'地区別 '!E69</f>
        <v>0.12083167833032316</v>
      </c>
      <c r="E69" s="270">
        <f>'地区別 '!F69</f>
        <v>42849932</v>
      </c>
      <c r="F69" s="271">
        <f>'地区別 '!G69</f>
        <v>0.2570102487420416</v>
      </c>
      <c r="G69" s="295">
        <f>'地区別 '!H69</f>
        <v>3411</v>
      </c>
      <c r="H69" s="363">
        <f>'地区別 '!I69</f>
        <v>158</v>
      </c>
      <c r="I69" s="353">
        <f>'地区別 '!J69</f>
        <v>3569</v>
      </c>
      <c r="J69" s="271">
        <f>'地区別 '!K69</f>
        <v>0.0746763023185788</v>
      </c>
    </row>
    <row r="70" spans="1:10" ht="30" customHeight="1">
      <c r="A70" s="26"/>
      <c r="B70" s="3" t="s">
        <v>1</v>
      </c>
      <c r="C70" s="270">
        <f>'地区別 '!D70</f>
        <v>8269988</v>
      </c>
      <c r="D70" s="271">
        <f>'地区別 '!E70</f>
        <v>0.08977233344709856</v>
      </c>
      <c r="E70" s="270">
        <f>'地区別 '!F70</f>
        <v>107593495</v>
      </c>
      <c r="F70" s="271">
        <f>'地区別 '!G70</f>
        <v>0.11571956845920628</v>
      </c>
      <c r="G70" s="295">
        <f>'地区別 '!H70</f>
        <v>19000</v>
      </c>
      <c r="H70" s="363">
        <f>'地区別 '!I70</f>
        <v>308</v>
      </c>
      <c r="I70" s="353">
        <f>'地区別 '!J70</f>
        <v>19308</v>
      </c>
      <c r="J70" s="271">
        <f>'地区別 '!K70</f>
        <v>0.01878429717180241</v>
      </c>
    </row>
    <row r="71" spans="1:10" ht="30" customHeight="1">
      <c r="A71" s="25"/>
      <c r="B71" s="3" t="s">
        <v>44</v>
      </c>
      <c r="C71" s="270">
        <f>'地区別 '!D71</f>
        <v>91267</v>
      </c>
      <c r="D71" s="271">
        <f>'地区別 '!E71</f>
        <v>0.10476686195710072</v>
      </c>
      <c r="E71" s="270">
        <f>'地区別 '!F71</f>
        <v>9875</v>
      </c>
      <c r="F71" s="271">
        <f>'地区別 '!G71</f>
        <v>-0.09411980552242916</v>
      </c>
      <c r="G71" s="295">
        <f>'地区別 '!H71</f>
        <v>704</v>
      </c>
      <c r="H71" s="363">
        <f>'地区別 '!I71</f>
        <v>203</v>
      </c>
      <c r="I71" s="353">
        <f>'地区別 '!J71</f>
        <v>907</v>
      </c>
      <c r="J71" s="271">
        <f>'地区別 '!K71</f>
        <v>0</v>
      </c>
    </row>
    <row r="72" spans="1:10" ht="30" customHeight="1">
      <c r="A72" s="23" t="s">
        <v>14</v>
      </c>
      <c r="B72" s="3" t="s">
        <v>45</v>
      </c>
      <c r="C72" s="270">
        <f>'地区別 '!D72</f>
        <v>9415</v>
      </c>
      <c r="D72" s="271">
        <f>'地区別 '!E72</f>
        <v>-0.21430359676207966</v>
      </c>
      <c r="E72" s="270">
        <f>'地区別 '!F72</f>
        <v>7212</v>
      </c>
      <c r="F72" s="271">
        <f>'地区別 '!G72</f>
        <v>0.01864406779661021</v>
      </c>
      <c r="G72" s="295">
        <f>'地区別 '!H72</f>
        <v>31</v>
      </c>
      <c r="H72" s="363">
        <f>'地区別 '!I72</f>
        <v>3</v>
      </c>
      <c r="I72" s="353">
        <f>'地区別 '!J72</f>
        <v>34</v>
      </c>
      <c r="J72" s="271">
        <f>'地区別 '!K72</f>
        <v>-0.4516129032258065</v>
      </c>
    </row>
    <row r="73" spans="1:10" ht="30" customHeight="1">
      <c r="A73" s="26"/>
      <c r="B73" s="3" t="s">
        <v>1</v>
      </c>
      <c r="C73" s="270">
        <f>'地区別 '!D73</f>
        <v>100682</v>
      </c>
      <c r="D73" s="271">
        <f>'地区別 '!E73</f>
        <v>0.06434800993710033</v>
      </c>
      <c r="E73" s="270">
        <f>'地区別 '!F73</f>
        <v>17087</v>
      </c>
      <c r="F73" s="271">
        <f>'地区別 '!G73</f>
        <v>-0.049719147989544465</v>
      </c>
      <c r="G73" s="295">
        <f>'地区別 '!H73</f>
        <v>735</v>
      </c>
      <c r="H73" s="363">
        <f>'地区別 '!I73</f>
        <v>206</v>
      </c>
      <c r="I73" s="353">
        <f>'地区別 '!J73</f>
        <v>941</v>
      </c>
      <c r="J73" s="271">
        <f>'地区別 '!K73</f>
        <v>-0.028895768833849367</v>
      </c>
    </row>
    <row r="74" spans="1:10" ht="30" customHeight="1">
      <c r="A74" s="25" t="s">
        <v>25</v>
      </c>
      <c r="B74" s="3" t="s">
        <v>44</v>
      </c>
      <c r="C74" s="270">
        <f>'地区別 '!D74</f>
        <v>2798</v>
      </c>
      <c r="D74" s="271">
        <f>'地区別 '!E74</f>
        <v>-0.041452552243919194</v>
      </c>
      <c r="E74" s="270">
        <f>'地区別 '!F74</f>
        <v>1270</v>
      </c>
      <c r="F74" s="271">
        <f>'地区別 '!G74</f>
        <v>-0.00470219435736674</v>
      </c>
      <c r="G74" s="295">
        <f>'地区別 '!H74</f>
        <v>97</v>
      </c>
      <c r="H74" s="363">
        <f>'地区別 '!I74</f>
        <v>103</v>
      </c>
      <c r="I74" s="353">
        <f>'地区別 '!J74</f>
        <v>200</v>
      </c>
      <c r="J74" s="271">
        <f>'地区別 '!K74</f>
        <v>-0.05213270142180093</v>
      </c>
    </row>
    <row r="75" spans="1:10" ht="30" customHeight="1">
      <c r="A75" s="25" t="s">
        <v>26</v>
      </c>
      <c r="B75" s="3" t="s">
        <v>44</v>
      </c>
      <c r="C75" s="270">
        <f>'地区別 '!D75</f>
        <v>2775</v>
      </c>
      <c r="D75" s="271">
        <f>'地区別 '!E75</f>
        <v>0.19303525365434226</v>
      </c>
      <c r="E75" s="270">
        <f>'地区別 '!F75</f>
        <v>346</v>
      </c>
      <c r="F75" s="271">
        <f>'地区別 '!G75</f>
        <v>-0.170263788968825</v>
      </c>
      <c r="G75" s="295">
        <f>'地区別 '!H75</f>
        <v>103</v>
      </c>
      <c r="H75" s="363">
        <f>'地区別 '!I75</f>
        <v>1</v>
      </c>
      <c r="I75" s="353">
        <f>'地区別 '!J75</f>
        <v>104</v>
      </c>
      <c r="J75" s="271">
        <f>'地区別 '!K75</f>
        <v>0.09473684210526323</v>
      </c>
    </row>
    <row r="76" spans="1:10" ht="30" customHeight="1">
      <c r="A76" s="25" t="s">
        <v>86</v>
      </c>
      <c r="B76" s="3" t="s">
        <v>44</v>
      </c>
      <c r="C76" s="270">
        <f>'地区別 '!D76</f>
        <v>28499</v>
      </c>
      <c r="D76" s="271">
        <f>'地区別 '!E76</f>
        <v>0.07300451807228914</v>
      </c>
      <c r="E76" s="270">
        <f>'地区別 '!F76</f>
        <v>96827</v>
      </c>
      <c r="F76" s="271">
        <f>'地区別 '!G76</f>
        <v>-0.0743559103293342</v>
      </c>
      <c r="G76" s="295">
        <f>'地区別 '!H76</f>
        <v>149</v>
      </c>
      <c r="H76" s="363">
        <f>'地区別 '!I76</f>
        <v>26</v>
      </c>
      <c r="I76" s="353">
        <f>'地区別 '!J76</f>
        <v>175</v>
      </c>
      <c r="J76" s="271">
        <f>'地区別 '!K76</f>
        <v>0.08024691358024683</v>
      </c>
    </row>
    <row r="77" spans="1:10" ht="30" customHeight="1">
      <c r="A77" s="25" t="s">
        <v>27</v>
      </c>
      <c r="B77" s="3" t="s">
        <v>44</v>
      </c>
      <c r="C77" s="270">
        <f>'地区別 '!D77</f>
        <v>3606</v>
      </c>
      <c r="D77" s="271">
        <f>'地区別 '!E77</f>
        <v>0.09704898083358682</v>
      </c>
      <c r="E77" s="270">
        <f>'地区別 '!F77</f>
        <v>2017</v>
      </c>
      <c r="F77" s="271">
        <f>'地区別 '!G77</f>
        <v>-0.03631151457238413</v>
      </c>
      <c r="G77" s="295">
        <f>'地区別 '!H77</f>
        <v>121</v>
      </c>
      <c r="H77" s="363">
        <f>'地区別 '!I77</f>
        <v>4</v>
      </c>
      <c r="I77" s="353">
        <f>'地区別 '!J77</f>
        <v>125</v>
      </c>
      <c r="J77" s="271">
        <f>'地区別 '!K77</f>
        <v>0.008064516129032251</v>
      </c>
    </row>
    <row r="78" spans="1:10" ht="30" customHeight="1">
      <c r="A78" s="25" t="s">
        <v>28</v>
      </c>
      <c r="B78" s="3" t="s">
        <v>44</v>
      </c>
      <c r="C78" s="270">
        <f>'地区別 '!D78</f>
        <v>2933</v>
      </c>
      <c r="D78" s="271">
        <f>'地区別 '!E78</f>
        <v>0.11267071320182098</v>
      </c>
      <c r="E78" s="270">
        <f>'地区別 '!F78</f>
        <v>288</v>
      </c>
      <c r="F78" s="271">
        <f>'地区別 '!G78</f>
        <v>1.796116504854369</v>
      </c>
      <c r="G78" s="295">
        <f>'地区別 '!H78</f>
        <v>0</v>
      </c>
      <c r="H78" s="363">
        <f>'地区別 '!I78</f>
        <v>0</v>
      </c>
      <c r="I78" s="353">
        <f>'地区別 '!J78</f>
        <v>0</v>
      </c>
      <c r="J78" s="271">
        <f>'地区別 '!K78</f>
        <v>-1</v>
      </c>
    </row>
    <row r="79" spans="1:10" ht="30" customHeight="1">
      <c r="A79" s="25" t="s">
        <v>29</v>
      </c>
      <c r="B79" s="3" t="s">
        <v>44</v>
      </c>
      <c r="C79" s="270">
        <f>'地区別 '!D79</f>
        <v>0</v>
      </c>
      <c r="D79" s="271" t="str">
        <f>'地区別 '!E79</f>
        <v>　　　　　 －</v>
      </c>
      <c r="E79" s="270">
        <f>'地区別 '!F79</f>
        <v>0</v>
      </c>
      <c r="F79" s="271" t="str">
        <f>'地区別 '!G79</f>
        <v>　　　　　 －</v>
      </c>
      <c r="G79" s="295">
        <f>'地区別 '!H79</f>
        <v>0</v>
      </c>
      <c r="H79" s="363">
        <f>'地区別 '!I79</f>
        <v>0</v>
      </c>
      <c r="I79" s="353">
        <f>'地区別 '!J79</f>
        <v>0</v>
      </c>
      <c r="J79" s="271">
        <f>'地区別 '!K79</f>
        <v>-1</v>
      </c>
    </row>
    <row r="80" spans="1:10" ht="30" customHeight="1">
      <c r="A80" s="25"/>
      <c r="B80" s="3" t="s">
        <v>44</v>
      </c>
      <c r="C80" s="270">
        <f>'地区別 '!D80</f>
        <v>16970</v>
      </c>
      <c r="D80" s="271">
        <f>'地区別 '!E80</f>
        <v>0.022350744020724234</v>
      </c>
      <c r="E80" s="270">
        <f>'地区別 '!F80</f>
        <v>0</v>
      </c>
      <c r="F80" s="271" t="str">
        <f>'地区別 '!G80</f>
        <v>　　　　　 －</v>
      </c>
      <c r="G80" s="295">
        <f>'地区別 '!H80</f>
        <v>123</v>
      </c>
      <c r="H80" s="363">
        <f>'地区別 '!I80</f>
        <v>117</v>
      </c>
      <c r="I80" s="353">
        <f>'地区別 '!J80</f>
        <v>240</v>
      </c>
      <c r="J80" s="271">
        <f>'地区別 '!K80</f>
        <v>-0.1724137931034483</v>
      </c>
    </row>
    <row r="81" spans="1:10" ht="30" customHeight="1">
      <c r="A81" s="23" t="s">
        <v>30</v>
      </c>
      <c r="B81" s="3" t="s">
        <v>45</v>
      </c>
      <c r="C81" s="270">
        <f>'地区別 '!D81</f>
        <v>0</v>
      </c>
      <c r="D81" s="271" t="str">
        <f>'地区別 '!E81</f>
        <v>　　　　　 －</v>
      </c>
      <c r="E81" s="270">
        <f>'地区別 '!F81</f>
        <v>0</v>
      </c>
      <c r="F81" s="271" t="str">
        <f>'地区別 '!G81</f>
        <v>　　　　　 －</v>
      </c>
      <c r="G81" s="295">
        <f>'地区別 '!H81</f>
        <v>0</v>
      </c>
      <c r="H81" s="363">
        <f>'地区別 '!I81</f>
        <v>0</v>
      </c>
      <c r="I81" s="353">
        <f>'地区別 '!J81</f>
        <v>0</v>
      </c>
      <c r="J81" s="271" t="str">
        <f>'地区別 '!K81</f>
        <v>　　　　　 －</v>
      </c>
    </row>
    <row r="82" spans="1:10" ht="30" customHeight="1">
      <c r="A82" s="23"/>
      <c r="B82" s="3" t="s">
        <v>1</v>
      </c>
      <c r="C82" s="270">
        <f>'地区別 '!D82</f>
        <v>16970</v>
      </c>
      <c r="D82" s="271">
        <f>'地区別 '!E82</f>
        <v>0.022350744020724234</v>
      </c>
      <c r="E82" s="270">
        <f>'地区別 '!F82</f>
        <v>0</v>
      </c>
      <c r="F82" s="271" t="str">
        <f>'地区別 '!G82</f>
        <v>　　　　　 －</v>
      </c>
      <c r="G82" s="295">
        <f>'地区別 '!H82</f>
        <v>123</v>
      </c>
      <c r="H82" s="363">
        <f>'地区別 '!I82</f>
        <v>117</v>
      </c>
      <c r="I82" s="353">
        <f>'地区別 '!J82</f>
        <v>240</v>
      </c>
      <c r="J82" s="271">
        <f>'地区別 '!K82</f>
        <v>-0.1724137931034483</v>
      </c>
    </row>
    <row r="83" spans="1:10" ht="30" customHeight="1">
      <c r="A83" s="25"/>
      <c r="B83" s="3" t="s">
        <v>44</v>
      </c>
      <c r="C83" s="270">
        <f>'地区別 '!D83</f>
        <v>43815</v>
      </c>
      <c r="D83" s="271">
        <f>'地区別 '!E83</f>
        <v>0.12470159406525139</v>
      </c>
      <c r="E83" s="270">
        <f>'地区別 '!F83</f>
        <v>40109</v>
      </c>
      <c r="F83" s="271">
        <f>'地区別 '!G83</f>
        <v>0.41005449112322023</v>
      </c>
      <c r="G83" s="295">
        <f>'地区別 '!H83</f>
        <v>242</v>
      </c>
      <c r="H83" s="363">
        <f>'地区別 '!I83</f>
        <v>34</v>
      </c>
      <c r="I83" s="353">
        <f>'地区別 '!J83</f>
        <v>276</v>
      </c>
      <c r="J83" s="271">
        <f>'地区別 '!K83</f>
        <v>-0.02473498233215543</v>
      </c>
    </row>
    <row r="84" spans="1:10" ht="30" customHeight="1">
      <c r="A84" s="23" t="s">
        <v>55</v>
      </c>
      <c r="B84" s="3" t="s">
        <v>45</v>
      </c>
      <c r="C84" s="270">
        <f>'地区別 '!D84</f>
        <v>29194</v>
      </c>
      <c r="D84" s="271">
        <f>'地区別 '!E84</f>
        <v>-0.07911172796668975</v>
      </c>
      <c r="E84" s="270">
        <f>'地区別 '!F84</f>
        <v>45003</v>
      </c>
      <c r="F84" s="271">
        <f>'地区別 '!G84</f>
        <v>4.291980244590781</v>
      </c>
      <c r="G84" s="295">
        <f>'地区別 '!H84</f>
        <v>102</v>
      </c>
      <c r="H84" s="363">
        <f>'地区別 '!I84</f>
        <v>5</v>
      </c>
      <c r="I84" s="353">
        <f>'地区別 '!J84</f>
        <v>107</v>
      </c>
      <c r="J84" s="271">
        <f>'地区別 '!K84</f>
        <v>-0.14400000000000002</v>
      </c>
    </row>
    <row r="85" spans="1:10" ht="30" customHeight="1">
      <c r="A85" s="24"/>
      <c r="B85" s="3" t="s">
        <v>1</v>
      </c>
      <c r="C85" s="270">
        <f>'地区別 '!D85</f>
        <v>73009</v>
      </c>
      <c r="D85" s="271">
        <f>'地区別 '!E85</f>
        <v>0.03325832519565797</v>
      </c>
      <c r="E85" s="270">
        <f>'地区別 '!F85</f>
        <v>85112</v>
      </c>
      <c r="F85" s="271">
        <f>'地区別 '!G85</f>
        <v>1.3034994181168638</v>
      </c>
      <c r="G85" s="295">
        <f>'地区別 '!H85</f>
        <v>344</v>
      </c>
      <c r="H85" s="363">
        <f>'地区別 '!I85</f>
        <v>39</v>
      </c>
      <c r="I85" s="353">
        <f>'地区別 '!J85</f>
        <v>383</v>
      </c>
      <c r="J85" s="271">
        <f>'地区別 '!K85</f>
        <v>-0.06127450980392157</v>
      </c>
    </row>
    <row r="86" spans="1:10" ht="30" customHeight="1">
      <c r="A86" s="25" t="s">
        <v>34</v>
      </c>
      <c r="B86" s="3" t="s">
        <v>44</v>
      </c>
      <c r="C86" s="270">
        <f>'地区別 '!D86</f>
        <v>11624</v>
      </c>
      <c r="D86" s="271">
        <f>'地区別 '!E86</f>
        <v>0.08788020589611611</v>
      </c>
      <c r="E86" s="270">
        <f>'地区別 '!F86</f>
        <v>3923</v>
      </c>
      <c r="F86" s="271">
        <f>'地区別 '!G86</f>
        <v>0.008483290488431772</v>
      </c>
      <c r="G86" s="295">
        <f>'地区別 '!H86</f>
        <v>433</v>
      </c>
      <c r="H86" s="363">
        <f>'地区別 '!I86</f>
        <v>138</v>
      </c>
      <c r="I86" s="353">
        <f>'地区別 '!J86</f>
        <v>571</v>
      </c>
      <c r="J86" s="271">
        <f>'地区別 '!K86</f>
        <v>-0.04833333333333334</v>
      </c>
    </row>
    <row r="87" spans="1:10" ht="30" customHeight="1">
      <c r="A87" s="25"/>
      <c r="B87" s="218" t="s">
        <v>59</v>
      </c>
      <c r="C87" s="270">
        <f>'地区別 '!D87</f>
        <v>56968</v>
      </c>
      <c r="D87" s="271">
        <f>'地区別 '!E87</f>
        <v>0.21697891521223633</v>
      </c>
      <c r="E87" s="270">
        <f>'地区別 '!F87</f>
        <v>0</v>
      </c>
      <c r="F87" s="271" t="str">
        <f>'地区別 '!G87</f>
        <v>　　　　　 －</v>
      </c>
      <c r="G87" s="295">
        <f>'地区別 '!H87</f>
        <v>0</v>
      </c>
      <c r="H87" s="363">
        <f>'地区別 '!I87</f>
        <v>0</v>
      </c>
      <c r="I87" s="353">
        <f>'地区別 '!J87</f>
        <v>0</v>
      </c>
      <c r="J87" s="271">
        <f>'地区別 '!K87</f>
        <v>-1</v>
      </c>
    </row>
    <row r="88" spans="1:10" ht="30" customHeight="1">
      <c r="A88" s="23" t="s">
        <v>58</v>
      </c>
      <c r="B88" s="8" t="s">
        <v>60</v>
      </c>
      <c r="C88" s="281">
        <f>'地区別 '!D88</f>
        <v>9663</v>
      </c>
      <c r="D88" s="275">
        <f>'地区別 '!E88</f>
        <v>-0.4420900692840647</v>
      </c>
      <c r="E88" s="281">
        <f>'地区別 '!F88</f>
        <v>27384</v>
      </c>
      <c r="F88" s="275">
        <f>'地区別 '!G88</f>
        <v>-0.06857142857142862</v>
      </c>
      <c r="G88" s="297">
        <f>'地区別 '!H88</f>
        <v>0</v>
      </c>
      <c r="H88" s="365">
        <f>'地区別 '!I88</f>
        <v>0</v>
      </c>
      <c r="I88" s="355">
        <f>'地区別 '!J88</f>
        <v>0</v>
      </c>
      <c r="J88" s="275">
        <f>'地区別 '!K88</f>
        <v>-1</v>
      </c>
    </row>
    <row r="89" spans="1:10" ht="30" customHeight="1" thickBot="1">
      <c r="A89" s="23"/>
      <c r="B89" s="104" t="s">
        <v>61</v>
      </c>
      <c r="C89" s="274">
        <f>'地区別 '!D89</f>
        <v>66631</v>
      </c>
      <c r="D89" s="275">
        <f>'地区別 '!E89</f>
        <v>0.03898270727105446</v>
      </c>
      <c r="E89" s="281">
        <f>'地区別 '!F89</f>
        <v>27384</v>
      </c>
      <c r="F89" s="275">
        <f>'地区別 '!G89</f>
        <v>-0.06857142857142862</v>
      </c>
      <c r="G89" s="297">
        <f>'地区別 '!H89</f>
        <v>0</v>
      </c>
      <c r="H89" s="365">
        <f>'地区別 '!I89</f>
        <v>0</v>
      </c>
      <c r="I89" s="355">
        <f>'地区別 '!J89</f>
        <v>0</v>
      </c>
      <c r="J89" s="275">
        <f>'地区別 '!K89</f>
        <v>-1</v>
      </c>
    </row>
    <row r="90" spans="1:10" ht="30" customHeight="1" thickTop="1">
      <c r="A90" s="105" t="s">
        <v>36</v>
      </c>
      <c r="B90" s="219" t="s">
        <v>44</v>
      </c>
      <c r="C90" s="284">
        <f>'地区別 '!D90</f>
        <v>11156626</v>
      </c>
      <c r="D90" s="285">
        <f>'地区別 '!E90</f>
        <v>0.08427416407891242</v>
      </c>
      <c r="E90" s="284">
        <f>'地区別 '!F90</f>
        <v>89466152</v>
      </c>
      <c r="F90" s="285">
        <f>'地区別 '!G90</f>
        <v>0.003208903989238232</v>
      </c>
      <c r="G90" s="302">
        <f>'地区別 '!H90</f>
        <v>32461</v>
      </c>
      <c r="H90" s="370">
        <f>'地区別 '!I90</f>
        <v>1808</v>
      </c>
      <c r="I90" s="360">
        <f>'地区別 '!J90</f>
        <v>34269</v>
      </c>
      <c r="J90" s="285">
        <f>'地区別 '!K90</f>
        <v>0.0022226771561431047</v>
      </c>
    </row>
    <row r="91" spans="1:10" ht="30" customHeight="1">
      <c r="A91" s="30"/>
      <c r="B91" s="3" t="s">
        <v>45</v>
      </c>
      <c r="C91" s="270">
        <f>'地区別 '!D91</f>
        <v>4871112</v>
      </c>
      <c r="D91" s="271">
        <f>'地区別 '!E91</f>
        <v>0.06749428626466014</v>
      </c>
      <c r="E91" s="270">
        <f>'地区別 '!F91</f>
        <v>230969143</v>
      </c>
      <c r="F91" s="271">
        <f>'地区別 '!G91</f>
        <v>0.11331129903574366</v>
      </c>
      <c r="G91" s="295">
        <f>'地区別 '!H91</f>
        <v>12647</v>
      </c>
      <c r="H91" s="363">
        <f>'地区別 '!I91</f>
        <v>510</v>
      </c>
      <c r="I91" s="353">
        <f>'地区別 '!J91</f>
        <v>13157</v>
      </c>
      <c r="J91" s="271">
        <f>'地区別 '!K91</f>
        <v>0.04081955541491977</v>
      </c>
    </row>
    <row r="92" spans="1:10" ht="30" customHeight="1" thickBot="1">
      <c r="A92" s="31" t="s">
        <v>37</v>
      </c>
      <c r="B92" s="29" t="s">
        <v>1</v>
      </c>
      <c r="C92" s="279">
        <f>'地区別 '!D92</f>
        <v>16027738</v>
      </c>
      <c r="D92" s="280">
        <f>'地区別 '!E92</f>
        <v>0.07911892956223543</v>
      </c>
      <c r="E92" s="279">
        <f>'地区別 '!F92</f>
        <v>320435295</v>
      </c>
      <c r="F92" s="280">
        <f>'地区別 '!G92</f>
        <v>0.08021096461781152</v>
      </c>
      <c r="G92" s="300">
        <f>'地区別 '!H92</f>
        <v>45108</v>
      </c>
      <c r="H92" s="368">
        <f>'地区別 '!I92</f>
        <v>2318</v>
      </c>
      <c r="I92" s="358">
        <f>'地区別 '!J92</f>
        <v>47426</v>
      </c>
      <c r="J92" s="280">
        <f>'地区別 '!K92</f>
        <v>0.01264038946064816</v>
      </c>
    </row>
    <row r="93" spans="1:7" ht="30" customHeight="1" thickTop="1">
      <c r="A93" s="13"/>
      <c r="B93" s="13"/>
      <c r="C93" s="14" t="s">
        <v>98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108</v>
      </c>
      <c r="B95" s="2"/>
      <c r="C95" s="254"/>
      <c r="D95" s="5"/>
      <c r="E95" s="1"/>
      <c r="F95" s="5"/>
      <c r="G95" s="1"/>
    </row>
    <row r="96" ht="30" customHeight="1">
      <c r="A96" s="17" t="s">
        <v>107</v>
      </c>
    </row>
    <row r="97" ht="30" customHeight="1"/>
    <row r="98" ht="30" customHeight="1"/>
    <row r="99" ht="30" customHeight="1"/>
  </sheetData>
  <sheetProtection/>
  <mergeCells count="5">
    <mergeCell ref="A62:A64"/>
    <mergeCell ref="G2:J2"/>
    <mergeCell ref="C2:D2"/>
    <mergeCell ref="E2:F2"/>
    <mergeCell ref="A1:J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0" zoomScaleNormal="50" zoomScaleSheetLayoutView="70" zoomScalePageLayoutView="0" workbookViewId="0" topLeftCell="A1">
      <selection activeCell="A96" sqref="A96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49.75390625" style="0" customWidth="1"/>
  </cols>
  <sheetData>
    <row r="1" spans="1:7" ht="63.75" customHeight="1" thickBot="1">
      <c r="A1" s="491" t="str">
        <f>'地区別 '!B1</f>
        <v>管内空港の利用概況集計表（平成29年8月確定値）</v>
      </c>
      <c r="B1" s="491"/>
      <c r="C1" s="491"/>
      <c r="D1" s="491"/>
      <c r="E1" s="491"/>
      <c r="F1" s="491"/>
      <c r="G1" s="491"/>
    </row>
    <row r="2" spans="1:7" ht="27" thickBot="1" thickTop="1">
      <c r="A2" s="20" t="s">
        <v>54</v>
      </c>
      <c r="B2" s="21"/>
      <c r="C2" s="489" t="s">
        <v>96</v>
      </c>
      <c r="D2" s="490"/>
      <c r="E2" s="489" t="s">
        <v>97</v>
      </c>
      <c r="F2" s="490"/>
      <c r="G2" s="403" t="s">
        <v>130</v>
      </c>
    </row>
    <row r="3" spans="1:7" ht="39" thickBot="1">
      <c r="A3" s="22"/>
      <c r="B3" s="28"/>
      <c r="C3" s="6" t="s">
        <v>0</v>
      </c>
      <c r="D3" s="266" t="s">
        <v>95</v>
      </c>
      <c r="E3" s="32" t="s">
        <v>49</v>
      </c>
      <c r="F3" s="266" t="s">
        <v>95</v>
      </c>
      <c r="G3" s="404" t="s">
        <v>131</v>
      </c>
    </row>
    <row r="4" spans="1:7" ht="30" customHeight="1">
      <c r="A4" s="220"/>
      <c r="B4" s="213" t="s">
        <v>44</v>
      </c>
      <c r="C4" s="268">
        <f>'地区別 '!D4</f>
        <v>2670302</v>
      </c>
      <c r="D4" s="269">
        <f>'地区別 '!E4</f>
        <v>0.06756011742632761</v>
      </c>
      <c r="E4" s="268">
        <f>'地区別 '!F4</f>
        <v>21168661</v>
      </c>
      <c r="F4" s="269">
        <f>'地区別 '!G4</f>
        <v>-0.01845518350114006</v>
      </c>
      <c r="G4" s="405"/>
    </row>
    <row r="5" spans="1:7" ht="30" customHeight="1">
      <c r="A5" s="221" t="s">
        <v>38</v>
      </c>
      <c r="B5" s="214" t="s">
        <v>45</v>
      </c>
      <c r="C5" s="270">
        <f>'地区別 '!D5</f>
        <v>358403</v>
      </c>
      <c r="D5" s="271">
        <f>'地区別 '!E5</f>
        <v>0.27940299786173006</v>
      </c>
      <c r="E5" s="270">
        <f>'地区別 '!F5</f>
        <v>995928</v>
      </c>
      <c r="F5" s="271">
        <f>'地区別 '!G5</f>
        <v>0.2434675776099724</v>
      </c>
      <c r="G5" s="406"/>
    </row>
    <row r="6" spans="1:7" ht="30" customHeight="1" thickBot="1">
      <c r="A6" s="222"/>
      <c r="B6" s="7" t="s">
        <v>1</v>
      </c>
      <c r="C6" s="272">
        <f>'地区別 '!D6</f>
        <v>3028705</v>
      </c>
      <c r="D6" s="273">
        <f>'地区別 '!E6</f>
        <v>0.08889584769936221</v>
      </c>
      <c r="E6" s="272">
        <f>'地区別 '!F6</f>
        <v>22164589</v>
      </c>
      <c r="F6" s="273">
        <f>'地区別 '!G6</f>
        <v>-0.00907638483975437</v>
      </c>
      <c r="G6" s="407"/>
    </row>
    <row r="7" spans="1:7" ht="30" customHeight="1">
      <c r="A7" s="34"/>
      <c r="B7" s="215" t="s">
        <v>44</v>
      </c>
      <c r="C7" s="268">
        <f>'地区別 '!D7</f>
        <v>2000898</v>
      </c>
      <c r="D7" s="269">
        <f>'地区別 '!E7</f>
        <v>0.06409179841744828</v>
      </c>
      <c r="E7" s="268">
        <f>'地区別 '!F7</f>
        <v>19006714</v>
      </c>
      <c r="F7" s="269">
        <f>'地区別 '!G7</f>
        <v>-0.014636857345710963</v>
      </c>
      <c r="G7" s="405" t="s">
        <v>131</v>
      </c>
    </row>
    <row r="8" spans="1:7" ht="30" customHeight="1">
      <c r="A8" s="34" t="s">
        <v>4</v>
      </c>
      <c r="B8" s="3" t="s">
        <v>45</v>
      </c>
      <c r="C8" s="270">
        <f>'地区別 '!D8</f>
        <v>324191</v>
      </c>
      <c r="D8" s="271">
        <f>'地区別 '!E8</f>
        <v>0.3256851471706754</v>
      </c>
      <c r="E8" s="270">
        <f>'地区別 '!F8</f>
        <v>995928</v>
      </c>
      <c r="F8" s="271">
        <f>'地区別 '!G8</f>
        <v>0.2434675776099724</v>
      </c>
      <c r="G8" s="408" t="s">
        <v>131</v>
      </c>
    </row>
    <row r="9" spans="1:7" ht="30" customHeight="1">
      <c r="A9" s="35"/>
      <c r="B9" s="3" t="s">
        <v>1</v>
      </c>
      <c r="C9" s="270">
        <f>'地区別 '!D9</f>
        <v>2325089</v>
      </c>
      <c r="D9" s="271">
        <f>'地区別 '!E9</f>
        <v>0.09419711830100508</v>
      </c>
      <c r="E9" s="270">
        <f>'地区別 '!F9</f>
        <v>20002642</v>
      </c>
      <c r="F9" s="271">
        <f>'地区別 '!G9</f>
        <v>-0.004346994393670922</v>
      </c>
      <c r="G9" s="409" t="s">
        <v>131</v>
      </c>
    </row>
    <row r="10" spans="1:7" ht="30" customHeight="1">
      <c r="A10" s="212"/>
      <c r="B10" s="3" t="s">
        <v>44</v>
      </c>
      <c r="C10" s="270">
        <f>'地区別 '!D10</f>
        <v>124506</v>
      </c>
      <c r="D10" s="271">
        <f>'地区別 '!E10</f>
        <v>0.03926478689838242</v>
      </c>
      <c r="E10" s="270">
        <f>'地区別 '!F10</f>
        <v>592541</v>
      </c>
      <c r="F10" s="271">
        <f>'地区別 '!G10</f>
        <v>-0.0019807416664842092</v>
      </c>
      <c r="G10" s="410" t="s">
        <v>131</v>
      </c>
    </row>
    <row r="11" spans="1:7" ht="30" customHeight="1">
      <c r="A11" s="34" t="s">
        <v>5</v>
      </c>
      <c r="B11" s="3" t="s">
        <v>45</v>
      </c>
      <c r="C11" s="270">
        <f>'地区別 '!D11</f>
        <v>14442</v>
      </c>
      <c r="D11" s="271">
        <f>'地区別 '!E11</f>
        <v>-0.23961459485073444</v>
      </c>
      <c r="E11" s="270">
        <f>'地区別 '!F11</f>
        <v>0</v>
      </c>
      <c r="F11" s="271" t="str">
        <f>'地区別 '!G11</f>
        <v>　　　　　 －</v>
      </c>
      <c r="G11" s="408" t="s">
        <v>131</v>
      </c>
    </row>
    <row r="12" spans="1:7" ht="30" customHeight="1">
      <c r="A12" s="34"/>
      <c r="B12" s="3" t="s">
        <v>1</v>
      </c>
      <c r="C12" s="270">
        <f>'地区別 '!D12</f>
        <v>138948</v>
      </c>
      <c r="D12" s="271">
        <f>'地区別 '!E12</f>
        <v>0.0011023451853453547</v>
      </c>
      <c r="E12" s="270">
        <f>'地区別 '!F12</f>
        <v>592541</v>
      </c>
      <c r="F12" s="271">
        <f>'地区別 '!G12</f>
        <v>-0.0019807416664842092</v>
      </c>
      <c r="G12" s="408" t="s">
        <v>131</v>
      </c>
    </row>
    <row r="13" spans="1:7" ht="30" customHeight="1">
      <c r="A13" s="33"/>
      <c r="B13" s="3" t="s">
        <v>44</v>
      </c>
      <c r="C13" s="270">
        <f>'地区別 '!D13</f>
        <v>33515</v>
      </c>
      <c r="D13" s="271">
        <f>'地区別 '!E13</f>
        <v>0.05230933467298815</v>
      </c>
      <c r="E13" s="270">
        <f>'地区別 '!F13</f>
        <v>36531</v>
      </c>
      <c r="F13" s="271">
        <f>'地区別 '!G13</f>
        <v>-0.663597101102281</v>
      </c>
      <c r="G13" s="410" t="s">
        <v>131</v>
      </c>
    </row>
    <row r="14" spans="1:7" ht="30" customHeight="1">
      <c r="A14" s="34" t="s">
        <v>6</v>
      </c>
      <c r="B14" s="3" t="s">
        <v>45</v>
      </c>
      <c r="C14" s="270">
        <f>'地区別 '!D14</f>
        <v>0</v>
      </c>
      <c r="D14" s="271" t="str">
        <f>'地区別 '!E14</f>
        <v>　　　　　 －</v>
      </c>
      <c r="E14" s="270">
        <f>'地区別 '!F14</f>
        <v>0</v>
      </c>
      <c r="F14" s="271" t="str">
        <f>'地区別 '!G14</f>
        <v>　　　　　 －</v>
      </c>
      <c r="G14" s="408"/>
    </row>
    <row r="15" spans="1:7" ht="30" customHeight="1">
      <c r="A15" s="35"/>
      <c r="B15" s="3" t="s">
        <v>1</v>
      </c>
      <c r="C15" s="270">
        <f>'地区別 '!D15</f>
        <v>33515</v>
      </c>
      <c r="D15" s="271">
        <f>'地区別 '!E15</f>
        <v>0.05230933467298815</v>
      </c>
      <c r="E15" s="270">
        <f>'地区別 '!F15</f>
        <v>36531</v>
      </c>
      <c r="F15" s="271">
        <f>'地区別 '!G15</f>
        <v>-0.663597101102281</v>
      </c>
      <c r="G15" s="409"/>
    </row>
    <row r="16" spans="1:7" ht="30" customHeight="1">
      <c r="A16" s="34"/>
      <c r="B16" s="3" t="s">
        <v>44</v>
      </c>
      <c r="C16" s="270">
        <f>'地区別 '!D16</f>
        <v>90548</v>
      </c>
      <c r="D16" s="271">
        <f>'地区別 '!E16</f>
        <v>0.07001642579440581</v>
      </c>
      <c r="E16" s="270">
        <f>'地区別 '!F16</f>
        <v>297716</v>
      </c>
      <c r="F16" s="271">
        <f>'地区別 '!G16</f>
        <v>-0.10565178469506076</v>
      </c>
      <c r="G16" s="410" t="s">
        <v>131</v>
      </c>
    </row>
    <row r="17" spans="1:7" ht="30" customHeight="1">
      <c r="A17" s="34" t="s">
        <v>8</v>
      </c>
      <c r="B17" s="3" t="s">
        <v>45</v>
      </c>
      <c r="C17" s="270">
        <f>'地区別 '!D17</f>
        <v>398</v>
      </c>
      <c r="D17" s="271" t="str">
        <f>'地区別 '!E17</f>
        <v>　　　　　 －</v>
      </c>
      <c r="E17" s="270">
        <f>'地区別 '!F17</f>
        <v>0</v>
      </c>
      <c r="F17" s="271" t="str">
        <f>'地区別 '!G17</f>
        <v>　　　　　 －</v>
      </c>
      <c r="G17" s="406" t="s">
        <v>131</v>
      </c>
    </row>
    <row r="18" spans="1:7" ht="30" customHeight="1">
      <c r="A18" s="35"/>
      <c r="B18" s="3" t="s">
        <v>1</v>
      </c>
      <c r="C18" s="270">
        <f>'地区別 '!D18</f>
        <v>90946</v>
      </c>
      <c r="D18" s="271">
        <f>'地区別 '!E18</f>
        <v>0.07471963886886535</v>
      </c>
      <c r="E18" s="270">
        <f>'地区別 '!F18</f>
        <v>297716</v>
      </c>
      <c r="F18" s="271">
        <f>'地区別 '!G18</f>
        <v>-0.10565178469506076</v>
      </c>
      <c r="G18" s="411" t="s">
        <v>131</v>
      </c>
    </row>
    <row r="19" spans="1:7" ht="30" customHeight="1">
      <c r="A19" s="33"/>
      <c r="B19" s="3" t="s">
        <v>44</v>
      </c>
      <c r="C19" s="270">
        <f>'地区別 '!D19</f>
        <v>72505</v>
      </c>
      <c r="D19" s="271">
        <f>'地区別 '!E19</f>
        <v>0.11730078745011019</v>
      </c>
      <c r="E19" s="270">
        <f>'地区別 '!F19</f>
        <v>265188</v>
      </c>
      <c r="F19" s="271">
        <f>'地区別 '!G19</f>
        <v>0.15888144525872816</v>
      </c>
      <c r="G19" s="410" t="s">
        <v>131</v>
      </c>
    </row>
    <row r="20" spans="1:7" ht="30" customHeight="1">
      <c r="A20" s="34" t="s">
        <v>9</v>
      </c>
      <c r="B20" s="3" t="s">
        <v>45</v>
      </c>
      <c r="C20" s="270">
        <f>'地区別 '!D20</f>
        <v>0</v>
      </c>
      <c r="D20" s="271" t="str">
        <f>'地区別 '!E20</f>
        <v>　　　　　 －</v>
      </c>
      <c r="E20" s="270">
        <f>'地区別 '!F20</f>
        <v>0</v>
      </c>
      <c r="F20" s="271" t="str">
        <f>'地区別 '!G20</f>
        <v>　　　　　 －</v>
      </c>
      <c r="G20" s="408" t="s">
        <v>131</v>
      </c>
    </row>
    <row r="21" spans="1:7" ht="30" customHeight="1">
      <c r="A21" s="35"/>
      <c r="B21" s="3" t="s">
        <v>1</v>
      </c>
      <c r="C21" s="270">
        <f>'地区別 '!D21</f>
        <v>72505</v>
      </c>
      <c r="D21" s="271">
        <f>'地区別 '!E21</f>
        <v>0.11730078745011019</v>
      </c>
      <c r="E21" s="270">
        <f>'地区別 '!F21</f>
        <v>265188</v>
      </c>
      <c r="F21" s="271">
        <f>'地区別 '!G21</f>
        <v>0.15888144525872816</v>
      </c>
      <c r="G21" s="411" t="s">
        <v>131</v>
      </c>
    </row>
    <row r="22" spans="1:7" ht="30" customHeight="1">
      <c r="A22" s="33"/>
      <c r="B22" s="3" t="s">
        <v>44</v>
      </c>
      <c r="C22" s="270">
        <f>'地区別 '!D22</f>
        <v>177867</v>
      </c>
      <c r="D22" s="271">
        <f>'地区別 '!E22</f>
        <v>0.08567365150673556</v>
      </c>
      <c r="E22" s="270">
        <f>'地区別 '!F22</f>
        <v>711258</v>
      </c>
      <c r="F22" s="271">
        <f>'地区別 '!G22</f>
        <v>-0.0028990952243433954</v>
      </c>
      <c r="G22" s="410" t="s">
        <v>131</v>
      </c>
    </row>
    <row r="23" spans="1:7" ht="30" customHeight="1">
      <c r="A23" s="34" t="s">
        <v>10</v>
      </c>
      <c r="B23" s="3" t="s">
        <v>45</v>
      </c>
      <c r="C23" s="270">
        <f>'地区別 '!D23</f>
        <v>19372</v>
      </c>
      <c r="D23" s="271">
        <f>'地区別 '!E23</f>
        <v>0.16740990719537185</v>
      </c>
      <c r="E23" s="270">
        <f>'地区別 '!F23</f>
        <v>0</v>
      </c>
      <c r="F23" s="271" t="str">
        <f>'地区別 '!G23</f>
        <v>　　　　　 －</v>
      </c>
      <c r="G23" s="408"/>
    </row>
    <row r="24" spans="1:7" ht="30" customHeight="1">
      <c r="A24" s="35"/>
      <c r="B24" s="3" t="s">
        <v>1</v>
      </c>
      <c r="C24" s="270">
        <f>'地区別 '!D24</f>
        <v>197239</v>
      </c>
      <c r="D24" s="271">
        <f>'地区別 '!E24</f>
        <v>0.09319107662463622</v>
      </c>
      <c r="E24" s="270">
        <f>'地区別 '!F24</f>
        <v>711258</v>
      </c>
      <c r="F24" s="271">
        <f>'地区別 '!G24</f>
        <v>-0.0028990952243433954</v>
      </c>
      <c r="G24" s="411"/>
    </row>
    <row r="25" spans="1:7" ht="30" customHeight="1">
      <c r="A25" s="25" t="s">
        <v>16</v>
      </c>
      <c r="B25" s="3" t="s">
        <v>44</v>
      </c>
      <c r="C25" s="270">
        <f>'地区別 '!D25</f>
        <v>8984</v>
      </c>
      <c r="D25" s="271">
        <f>'地区別 '!E25</f>
        <v>0.09267818049136456</v>
      </c>
      <c r="E25" s="270">
        <f>'地区別 '!F25</f>
        <v>1004</v>
      </c>
      <c r="F25" s="271">
        <f>'地区別 '!G25</f>
        <v>0.10816777041942616</v>
      </c>
      <c r="G25" s="412"/>
    </row>
    <row r="26" spans="1:7" ht="30" customHeight="1">
      <c r="A26" s="25" t="s">
        <v>17</v>
      </c>
      <c r="B26" s="3" t="s">
        <v>44</v>
      </c>
      <c r="C26" s="270" t="str">
        <f>'地区別 '!D26</f>
        <v>-</v>
      </c>
      <c r="D26" s="271" t="str">
        <f>'地区別 '!E26</f>
        <v>-</v>
      </c>
      <c r="E26" s="270" t="str">
        <f>'地区別 '!F26</f>
        <v>-</v>
      </c>
      <c r="F26" s="271" t="str">
        <f>'地区別 '!G26</f>
        <v>-</v>
      </c>
      <c r="G26" s="411"/>
    </row>
    <row r="27" spans="1:7" ht="30" customHeight="1">
      <c r="A27" s="25" t="s">
        <v>18</v>
      </c>
      <c r="B27" s="3" t="s">
        <v>44</v>
      </c>
      <c r="C27" s="270">
        <f>'地区別 '!D27</f>
        <v>1240</v>
      </c>
      <c r="D27" s="271">
        <f>'地区別 '!E27</f>
        <v>0.04465037910699232</v>
      </c>
      <c r="E27" s="270">
        <f>'地区別 '!F27</f>
        <v>346</v>
      </c>
      <c r="F27" s="271">
        <f>'地区別 '!G27</f>
        <v>-0.12182741116751272</v>
      </c>
      <c r="G27" s="411"/>
    </row>
    <row r="28" spans="1:7" ht="30" customHeight="1">
      <c r="A28" s="25"/>
      <c r="B28" s="3" t="s">
        <v>44</v>
      </c>
      <c r="C28" s="270">
        <f>'地区別 '!D28</f>
        <v>24817</v>
      </c>
      <c r="D28" s="271">
        <f>'地区別 '!E28</f>
        <v>0.018760262725779908</v>
      </c>
      <c r="E28" s="270">
        <f>'地区別 '!F28</f>
        <v>43833</v>
      </c>
      <c r="F28" s="271">
        <f>'地区別 '!G28</f>
        <v>-0.39771634285086155</v>
      </c>
      <c r="G28" s="410"/>
    </row>
    <row r="29" spans="1:7" ht="30" customHeight="1">
      <c r="A29" s="23" t="s">
        <v>19</v>
      </c>
      <c r="B29" s="3" t="s">
        <v>45</v>
      </c>
      <c r="C29" s="270">
        <f>'地区別 '!D29</f>
        <v>0</v>
      </c>
      <c r="D29" s="271" t="str">
        <f>'地区別 '!E29</f>
        <v>　　　　　 －</v>
      </c>
      <c r="E29" s="270">
        <f>'地区別 '!F29</f>
        <v>0</v>
      </c>
      <c r="F29" s="271" t="str">
        <f>'地区別 '!G29</f>
        <v>　　　　　 －</v>
      </c>
      <c r="G29" s="408"/>
    </row>
    <row r="30" spans="1:7" ht="30" customHeight="1">
      <c r="A30" s="24"/>
      <c r="B30" s="3" t="s">
        <v>1</v>
      </c>
      <c r="C30" s="270">
        <f>'地区別 '!D30</f>
        <v>24817</v>
      </c>
      <c r="D30" s="271">
        <f>'地区別 '!E30</f>
        <v>0.018760262725779908</v>
      </c>
      <c r="E30" s="270">
        <f>'地区別 '!F30</f>
        <v>43833</v>
      </c>
      <c r="F30" s="271">
        <f>'地区別 '!G30</f>
        <v>-0.39771634285086155</v>
      </c>
      <c r="G30" s="411"/>
    </row>
    <row r="31" spans="1:7" ht="30" customHeight="1">
      <c r="A31" s="169" t="s">
        <v>77</v>
      </c>
      <c r="B31" s="3" t="s">
        <v>44</v>
      </c>
      <c r="C31" s="270">
        <f>'地区別 '!D31</f>
        <v>7029</v>
      </c>
      <c r="D31" s="271">
        <f>'地区別 '!E31</f>
        <v>0.057947019867549576</v>
      </c>
      <c r="E31" s="270">
        <f>'地区別 '!F31</f>
        <v>535</v>
      </c>
      <c r="F31" s="271">
        <f>'地区別 '!G31</f>
        <v>-0.053097345132743334</v>
      </c>
      <c r="G31" s="410"/>
    </row>
    <row r="32" spans="1:7" ht="30" customHeight="1">
      <c r="A32" s="25"/>
      <c r="B32" s="3" t="s">
        <v>44</v>
      </c>
      <c r="C32" s="270">
        <f>'地区別 '!D32</f>
        <v>103467</v>
      </c>
      <c r="D32" s="271">
        <f>'地区別 '!E32</f>
        <v>0.06792519042998979</v>
      </c>
      <c r="E32" s="270">
        <f>'地区別 '!F32</f>
        <v>212524</v>
      </c>
      <c r="F32" s="271">
        <f>'地区別 '!E32</f>
        <v>0.06792519042998979</v>
      </c>
      <c r="G32" s="406"/>
    </row>
    <row r="33" spans="1:7" ht="30" customHeight="1">
      <c r="A33" s="34" t="s">
        <v>20</v>
      </c>
      <c r="B33" s="8" t="s">
        <v>45</v>
      </c>
      <c r="C33" s="274">
        <f>'地区別 '!D33</f>
        <v>0</v>
      </c>
      <c r="D33" s="275" t="str">
        <f>'地区別 '!E33</f>
        <v>　　　　　 －</v>
      </c>
      <c r="E33" s="274">
        <f>'地区別 '!F33</f>
        <v>0</v>
      </c>
      <c r="F33" s="275" t="str">
        <f>'地区別 '!G33</f>
        <v>　　　　　 －</v>
      </c>
      <c r="G33" s="409"/>
    </row>
    <row r="34" spans="1:7" ht="30" customHeight="1">
      <c r="A34" s="34"/>
      <c r="B34" s="8" t="s">
        <v>1</v>
      </c>
      <c r="C34" s="270">
        <f>'地区別 '!D34</f>
        <v>103467</v>
      </c>
      <c r="D34" s="276">
        <f>'地区別 '!E34</f>
        <v>0.06792519042998979</v>
      </c>
      <c r="E34" s="270">
        <f>'地区別 '!F34</f>
        <v>212524</v>
      </c>
      <c r="F34" s="276">
        <f>'地区別 '!G34</f>
        <v>-0.05510032589799796</v>
      </c>
      <c r="G34" s="410"/>
    </row>
    <row r="35" spans="1:7" ht="30" customHeight="1" thickBot="1">
      <c r="A35" s="33" t="s">
        <v>32</v>
      </c>
      <c r="B35" s="4" t="s">
        <v>44</v>
      </c>
      <c r="C35" s="270">
        <f>'地区別 '!D35</f>
        <v>24926</v>
      </c>
      <c r="D35" s="271">
        <f>'地区別 '!E35</f>
        <v>0.3375905554064931</v>
      </c>
      <c r="E35" s="270">
        <f>'地区別 '!F35</f>
        <v>471</v>
      </c>
      <c r="F35" s="271">
        <f>'地区別 '!G35</f>
        <v>-0.3458333333333333</v>
      </c>
      <c r="G35" s="411"/>
    </row>
    <row r="36" spans="1:7" ht="30" customHeight="1">
      <c r="A36" s="220"/>
      <c r="B36" s="213" t="s">
        <v>44</v>
      </c>
      <c r="C36" s="268">
        <f>'地区別 '!D36</f>
        <v>745931</v>
      </c>
      <c r="D36" s="269">
        <f>'地区別 '!E36</f>
        <v>0.1493278275540626</v>
      </c>
      <c r="E36" s="268">
        <f>'地区別 '!F36</f>
        <v>801966</v>
      </c>
      <c r="F36" s="269">
        <f>'地区別 '!G36</f>
        <v>-0.0019252955459339027</v>
      </c>
      <c r="G36" s="405"/>
    </row>
    <row r="37" spans="1:7" ht="30" customHeight="1">
      <c r="A37" s="221" t="s">
        <v>39</v>
      </c>
      <c r="B37" s="214" t="s">
        <v>45</v>
      </c>
      <c r="C37" s="270">
        <f>'地区別 '!D37</f>
        <v>28286</v>
      </c>
      <c r="D37" s="271">
        <f>'地区別 '!E37</f>
        <v>0.24514680635647323</v>
      </c>
      <c r="E37" s="270">
        <f>'地区別 '!F37</f>
        <v>16684</v>
      </c>
      <c r="F37" s="271">
        <f>'地区別 '!G37</f>
        <v>-0.32559925623509434</v>
      </c>
      <c r="G37" s="408"/>
    </row>
    <row r="38" spans="1:7" ht="30" customHeight="1" thickBot="1">
      <c r="A38" s="222"/>
      <c r="B38" s="7" t="s">
        <v>1</v>
      </c>
      <c r="C38" s="277">
        <f>'地区別 '!D38</f>
        <v>774217</v>
      </c>
      <c r="D38" s="273">
        <f>'地区別 '!E38</f>
        <v>0.152568286161743</v>
      </c>
      <c r="E38" s="277">
        <f>'地区別 '!F38</f>
        <v>818650</v>
      </c>
      <c r="F38" s="273">
        <f>'地区別 '!G38</f>
        <v>-0.011593090025740937</v>
      </c>
      <c r="G38" s="407"/>
    </row>
    <row r="39" spans="1:7" ht="30" customHeight="1">
      <c r="A39" s="34"/>
      <c r="B39" s="215" t="s">
        <v>44</v>
      </c>
      <c r="C39" s="268">
        <f>'地区別 '!D39</f>
        <v>306804</v>
      </c>
      <c r="D39" s="278">
        <f>'地区別 '!E39</f>
        <v>0.16606742427121746</v>
      </c>
      <c r="E39" s="268">
        <f>'地区別 '!F39</f>
        <v>402304</v>
      </c>
      <c r="F39" s="278">
        <f>'地区別 '!G39</f>
        <v>-0.01806661362049855</v>
      </c>
      <c r="G39" s="405"/>
    </row>
    <row r="40" spans="1:7" ht="30" customHeight="1">
      <c r="A40" s="34" t="s">
        <v>11</v>
      </c>
      <c r="B40" s="3" t="s">
        <v>45</v>
      </c>
      <c r="C40" s="270">
        <f>'地区別 '!D40</f>
        <v>20995</v>
      </c>
      <c r="D40" s="271">
        <f>'地区別 '!E40</f>
        <v>0.09252224592808456</v>
      </c>
      <c r="E40" s="270">
        <f>'地区別 '!F40</f>
        <v>16684</v>
      </c>
      <c r="F40" s="271">
        <f>'地区別 '!G40</f>
        <v>-0.3254629255276138</v>
      </c>
      <c r="G40" s="408"/>
    </row>
    <row r="41" spans="1:7" ht="30" customHeight="1">
      <c r="A41" s="35"/>
      <c r="B41" s="3" t="s">
        <v>1</v>
      </c>
      <c r="C41" s="270">
        <f>'地区別 '!D41</f>
        <v>327799</v>
      </c>
      <c r="D41" s="271">
        <f>'地区別 '!E41</f>
        <v>0.16106146418868894</v>
      </c>
      <c r="E41" s="270">
        <f>'地区別 '!F41</f>
        <v>418988</v>
      </c>
      <c r="F41" s="271">
        <f>'地区別 '!G41</f>
        <v>-0.035567627290304715</v>
      </c>
      <c r="G41" s="411"/>
    </row>
    <row r="42" spans="1:7" ht="30" customHeight="1">
      <c r="A42" s="25"/>
      <c r="B42" s="3" t="s">
        <v>44</v>
      </c>
      <c r="C42" s="270">
        <f>'地区別 '!D42</f>
        <v>135904</v>
      </c>
      <c r="D42" s="271">
        <f>'地区別 '!E42</f>
        <v>0.13813866626468685</v>
      </c>
      <c r="E42" s="270">
        <f>'地区別 '!F42</f>
        <v>130610</v>
      </c>
      <c r="F42" s="271">
        <f>'地区別 '!G42</f>
        <v>-0.011443968453399123</v>
      </c>
      <c r="G42" s="410"/>
    </row>
    <row r="43" spans="1:7" ht="30" customHeight="1">
      <c r="A43" s="23" t="s">
        <v>12</v>
      </c>
      <c r="B43" s="3" t="s">
        <v>45</v>
      </c>
      <c r="C43" s="270">
        <f>'地区別 '!D43</f>
        <v>511</v>
      </c>
      <c r="D43" s="271">
        <f>'地区別 '!E43</f>
        <v>-0.03584905660377358</v>
      </c>
      <c r="E43" s="270">
        <f>'地区別 '!F43</f>
        <v>0</v>
      </c>
      <c r="F43" s="271" t="str">
        <f>'地区別 '!G43</f>
        <v>　　　　　 －</v>
      </c>
      <c r="G43" s="408"/>
    </row>
    <row r="44" spans="1:7" ht="30" customHeight="1">
      <c r="A44" s="24"/>
      <c r="B44" s="3" t="s">
        <v>1</v>
      </c>
      <c r="C44" s="270">
        <f>'地区別 '!D44</f>
        <v>136415</v>
      </c>
      <c r="D44" s="271">
        <f>'地区別 '!E44</f>
        <v>0.13736982966341227</v>
      </c>
      <c r="E44" s="270">
        <f>'地区別 '!F44</f>
        <v>130610</v>
      </c>
      <c r="F44" s="271">
        <f>'地区別 '!G44</f>
        <v>-0.011443968453399123</v>
      </c>
      <c r="G44" s="411"/>
    </row>
    <row r="45" spans="1:7" ht="30" customHeight="1">
      <c r="A45" s="25"/>
      <c r="B45" s="3" t="s">
        <v>44</v>
      </c>
      <c r="C45" s="270">
        <f>'地区別 '!D45</f>
        <v>30857</v>
      </c>
      <c r="D45" s="271">
        <f>'地区別 '!E45</f>
        <v>0.2702535814259839</v>
      </c>
      <c r="E45" s="270">
        <f>'地区別 '!F45</f>
        <v>0</v>
      </c>
      <c r="F45" s="271" t="str">
        <f>'地区別 '!G45</f>
        <v>　　　　　 －</v>
      </c>
      <c r="G45" s="413"/>
    </row>
    <row r="46" spans="1:7" ht="30" customHeight="1">
      <c r="A46" s="23" t="s">
        <v>13</v>
      </c>
      <c r="B46" s="3" t="s">
        <v>45</v>
      </c>
      <c r="C46" s="270">
        <f>'地区別 '!D46</f>
        <v>0</v>
      </c>
      <c r="D46" s="271" t="str">
        <f>'地区別 '!E46</f>
        <v>　　　　　 －</v>
      </c>
      <c r="E46" s="270">
        <f>'地区別 '!F46</f>
        <v>0</v>
      </c>
      <c r="F46" s="271" t="str">
        <f>'地区別 '!G46</f>
        <v>　　　　　 －</v>
      </c>
      <c r="G46" s="408"/>
    </row>
    <row r="47" spans="1:7" ht="30" customHeight="1" thickBot="1">
      <c r="A47" s="101"/>
      <c r="B47" s="224" t="s">
        <v>1</v>
      </c>
      <c r="C47" s="279">
        <f>'地区別 '!D47</f>
        <v>30857</v>
      </c>
      <c r="D47" s="280">
        <f>'地区別 '!E47</f>
        <v>0.2702535814259839</v>
      </c>
      <c r="E47" s="279">
        <f>'地区別 '!F47</f>
        <v>0</v>
      </c>
      <c r="F47" s="280" t="str">
        <f>'地区別 '!G47</f>
        <v>　　　　　 －</v>
      </c>
      <c r="G47" s="409"/>
    </row>
    <row r="48" spans="1:7" ht="30" customHeight="1" thickTop="1">
      <c r="A48" s="23"/>
      <c r="B48" s="223" t="s">
        <v>44</v>
      </c>
      <c r="C48" s="281">
        <f>'地区別 '!D48</f>
        <v>113133</v>
      </c>
      <c r="D48" s="275">
        <f>'地区別 '!E48</f>
        <v>0.03693757275235332</v>
      </c>
      <c r="E48" s="281">
        <f>'地区別 '!F48</f>
        <v>143374</v>
      </c>
      <c r="F48" s="275">
        <f>'地区別 '!G48</f>
        <v>-0.005355681045606575</v>
      </c>
      <c r="G48" s="405"/>
    </row>
    <row r="49" spans="1:7" ht="30" customHeight="1">
      <c r="A49" s="23" t="s">
        <v>21</v>
      </c>
      <c r="B49" s="3" t="s">
        <v>45</v>
      </c>
      <c r="C49" s="270">
        <f>'地区別 '!D49</f>
        <v>6466</v>
      </c>
      <c r="D49" s="271">
        <f>'地区別 '!E49</f>
        <v>1.177104377104377</v>
      </c>
      <c r="E49" s="270">
        <f>'地区別 '!F49</f>
        <v>0</v>
      </c>
      <c r="F49" s="271">
        <f>'地区別 '!G49</f>
        <v>-1</v>
      </c>
      <c r="G49" s="408"/>
    </row>
    <row r="50" spans="1:7" ht="30" customHeight="1">
      <c r="A50" s="24"/>
      <c r="B50" s="3" t="s">
        <v>1</v>
      </c>
      <c r="C50" s="270">
        <f>'地区別 '!D50</f>
        <v>119599</v>
      </c>
      <c r="D50" s="271">
        <f>'地区別 '!E50</f>
        <v>0.0671526594273375</v>
      </c>
      <c r="E50" s="270">
        <f>'地区別 '!F50</f>
        <v>143374</v>
      </c>
      <c r="F50" s="271">
        <f>'地区別 '!G50</f>
        <v>-0.005390181129510063</v>
      </c>
      <c r="G50" s="411"/>
    </row>
    <row r="51" spans="1:7" ht="30" customHeight="1">
      <c r="A51" s="25"/>
      <c r="B51" s="3" t="s">
        <v>44</v>
      </c>
      <c r="C51" s="270">
        <f>'地区別 '!D51</f>
        <v>45842</v>
      </c>
      <c r="D51" s="271">
        <f>'地区別 '!E51</f>
        <v>0.0955715412374829</v>
      </c>
      <c r="E51" s="270">
        <f>'地区別 '!F51</f>
        <v>18574</v>
      </c>
      <c r="F51" s="271">
        <f>'地区別 '!G51</f>
        <v>0.44051496820226466</v>
      </c>
      <c r="G51" s="410"/>
    </row>
    <row r="52" spans="1:7" ht="30" customHeight="1">
      <c r="A52" s="23" t="s">
        <v>22</v>
      </c>
      <c r="B52" s="3" t="s">
        <v>45</v>
      </c>
      <c r="C52" s="270">
        <f>'地区別 '!D52</f>
        <v>0</v>
      </c>
      <c r="D52" s="271" t="str">
        <f>'地区別 '!E52</f>
        <v>　　　　　 －</v>
      </c>
      <c r="E52" s="270">
        <f>'地区別 '!F52</f>
        <v>0</v>
      </c>
      <c r="F52" s="271" t="str">
        <f>'地区別 '!G52</f>
        <v>　　　　　 －</v>
      </c>
      <c r="G52" s="408"/>
    </row>
    <row r="53" spans="1:7" ht="30" customHeight="1">
      <c r="A53" s="24"/>
      <c r="B53" s="3" t="s">
        <v>1</v>
      </c>
      <c r="C53" s="270">
        <f>'地区別 '!D53</f>
        <v>45842</v>
      </c>
      <c r="D53" s="271">
        <f>'地区別 '!E53</f>
        <v>0.0955715412374829</v>
      </c>
      <c r="E53" s="270">
        <f>'地区別 '!F53</f>
        <v>18574</v>
      </c>
      <c r="F53" s="271">
        <f>'地区別 '!G53</f>
        <v>0.44051496820226466</v>
      </c>
      <c r="G53" s="411"/>
    </row>
    <row r="54" spans="1:7" ht="30" customHeight="1">
      <c r="A54" s="170" t="s">
        <v>79</v>
      </c>
      <c r="B54" s="3" t="s">
        <v>44</v>
      </c>
      <c r="C54" s="270">
        <f>'地区別 '!D54</f>
        <v>15949</v>
      </c>
      <c r="D54" s="271">
        <f>'地区別 '!E54</f>
        <v>0.04672835860077451</v>
      </c>
      <c r="E54" s="270">
        <f>'地区別 '!F54</f>
        <v>6086</v>
      </c>
      <c r="F54" s="271">
        <f>'地区別 '!G54</f>
        <v>-0.17107055298283846</v>
      </c>
      <c r="G54" s="410"/>
    </row>
    <row r="55" spans="1:7" ht="30" customHeight="1">
      <c r="A55" s="25"/>
      <c r="B55" s="3" t="s">
        <v>44</v>
      </c>
      <c r="C55" s="270">
        <f>'地区別 '!D55</f>
        <v>42619</v>
      </c>
      <c r="D55" s="271">
        <f>'地区別 '!E55</f>
        <v>0.11224489795918369</v>
      </c>
      <c r="E55" s="270">
        <f>'地区別 '!F55</f>
        <v>63096</v>
      </c>
      <c r="F55" s="271">
        <f>'地区別 '!G55</f>
        <v>-0.1596499873473356</v>
      </c>
      <c r="G55" s="410"/>
    </row>
    <row r="56" spans="1:7" ht="30" customHeight="1">
      <c r="A56" s="23" t="s">
        <v>23</v>
      </c>
      <c r="B56" s="3" t="s">
        <v>45</v>
      </c>
      <c r="C56" s="270">
        <f>'地区別 '!D56</f>
        <v>130</v>
      </c>
      <c r="D56" s="271" t="str">
        <f>'地区別 '!E56</f>
        <v>　　　　　 －</v>
      </c>
      <c r="E56" s="270">
        <f>'地区別 '!F56</f>
        <v>0</v>
      </c>
      <c r="F56" s="271" t="str">
        <f>'地区別 '!G56</f>
        <v>　　　　　 －</v>
      </c>
      <c r="G56" s="408"/>
    </row>
    <row r="57" spans="1:7" ht="30" customHeight="1">
      <c r="A57" s="24"/>
      <c r="B57" s="3" t="s">
        <v>1</v>
      </c>
      <c r="C57" s="270">
        <f>'地区別 '!D57</f>
        <v>42749</v>
      </c>
      <c r="D57" s="271">
        <f>'地区別 '!E57</f>
        <v>0.11563755937157483</v>
      </c>
      <c r="E57" s="270">
        <f>'地区別 '!F57</f>
        <v>63096</v>
      </c>
      <c r="F57" s="271">
        <f>'地区別 '!G57</f>
        <v>-0.1596499873473356</v>
      </c>
      <c r="G57" s="411"/>
    </row>
    <row r="58" spans="1:7" ht="30" customHeight="1">
      <c r="A58" s="33"/>
      <c r="B58" s="3" t="s">
        <v>44</v>
      </c>
      <c r="C58" s="270">
        <f>'地区別 '!D58</f>
        <v>26158</v>
      </c>
      <c r="D58" s="271">
        <f>'地区別 '!E58</f>
        <v>0.17064220183486234</v>
      </c>
      <c r="E58" s="270">
        <f>'地区別 '!F58</f>
        <v>2896</v>
      </c>
      <c r="F58" s="271">
        <f>'地区別 '!G58</f>
        <v>-0.48202468252548736</v>
      </c>
      <c r="G58" s="410"/>
    </row>
    <row r="59" spans="1:7" ht="30" customHeight="1">
      <c r="A59" s="34" t="s">
        <v>24</v>
      </c>
      <c r="B59" s="9" t="s">
        <v>45</v>
      </c>
      <c r="C59" s="274">
        <f>'地区別 '!D59</f>
        <v>184</v>
      </c>
      <c r="D59" s="275" t="str">
        <f>'地区別 '!E59</f>
        <v>　　　　　 －</v>
      </c>
      <c r="E59" s="274">
        <f>'地区別 '!F59</f>
        <v>0</v>
      </c>
      <c r="F59" s="275" t="str">
        <f>'地区別 '!G59</f>
        <v>　　　　　 －</v>
      </c>
      <c r="G59" s="415"/>
    </row>
    <row r="60" spans="1:7" ht="30" customHeight="1">
      <c r="A60" s="35"/>
      <c r="B60" s="3" t="s">
        <v>1</v>
      </c>
      <c r="C60" s="270">
        <f>'地区別 '!D60</f>
        <v>26342</v>
      </c>
      <c r="D60" s="275">
        <f>'地区別 '!E60</f>
        <v>0.17887670619825458</v>
      </c>
      <c r="E60" s="270">
        <f>'地区別 '!F60</f>
        <v>2896</v>
      </c>
      <c r="F60" s="275">
        <f>'地区別 '!G60</f>
        <v>-0.48202468252548736</v>
      </c>
      <c r="G60" s="411"/>
    </row>
    <row r="61" spans="1:7" ht="30" customHeight="1" thickBot="1">
      <c r="A61" s="33" t="s">
        <v>82</v>
      </c>
      <c r="B61" s="10" t="s">
        <v>44</v>
      </c>
      <c r="C61" s="282">
        <f>'地区別 '!D61</f>
        <v>28665</v>
      </c>
      <c r="D61" s="283">
        <f>'地区別 '!E61</f>
        <v>0.8664539653600729</v>
      </c>
      <c r="E61" s="282">
        <f>'地区別 '!F61</f>
        <v>35026</v>
      </c>
      <c r="F61" s="283">
        <f>'地区別 '!G61</f>
        <v>1.1063202838414816</v>
      </c>
      <c r="G61" s="410"/>
    </row>
    <row r="62" spans="1:7" s="11" customFormat="1" ht="30" customHeight="1">
      <c r="A62" s="483" t="s">
        <v>56</v>
      </c>
      <c r="B62" s="216" t="s">
        <v>44</v>
      </c>
      <c r="C62" s="268">
        <f>'地区別 '!D62</f>
        <v>7740393</v>
      </c>
      <c r="D62" s="269">
        <f>'地区別 '!E62</f>
        <v>0.08421621031045667</v>
      </c>
      <c r="E62" s="268">
        <f>'地区別 '!F62</f>
        <v>67495525</v>
      </c>
      <c r="F62" s="269">
        <f>'地区別 '!G62</f>
        <v>0.01026397463210138</v>
      </c>
      <c r="G62" s="405"/>
    </row>
    <row r="63" spans="1:7" s="11" customFormat="1" ht="30" customHeight="1">
      <c r="A63" s="484"/>
      <c r="B63" s="217" t="s">
        <v>45</v>
      </c>
      <c r="C63" s="270">
        <f>'地区別 '!D63</f>
        <v>4484423</v>
      </c>
      <c r="D63" s="271">
        <f>'地区別 '!E63</f>
        <v>0.0526130108441305</v>
      </c>
      <c r="E63" s="270">
        <f>'地区別 '!F63</f>
        <v>229956531</v>
      </c>
      <c r="F63" s="271">
        <f>'地区別 '!G63</f>
        <v>0.11285935595085528</v>
      </c>
      <c r="G63" s="416"/>
    </row>
    <row r="64" spans="1:7" s="11" customFormat="1" ht="30" customHeight="1" thickBot="1">
      <c r="A64" s="485"/>
      <c r="B64" s="12" t="s">
        <v>1</v>
      </c>
      <c r="C64" s="272">
        <f>'地区別 '!D64</f>
        <v>12224816</v>
      </c>
      <c r="D64" s="273">
        <f>'地区別 '!E64</f>
        <v>0.07240524246943081</v>
      </c>
      <c r="E64" s="272">
        <f>'地区別 '!F64</f>
        <v>297452056</v>
      </c>
      <c r="F64" s="273">
        <f>'地区別 '!G64</f>
        <v>0.08779266119619056</v>
      </c>
      <c r="G64" s="407"/>
    </row>
    <row r="65" spans="1:7" ht="30" customHeight="1">
      <c r="A65" s="34"/>
      <c r="B65" s="215" t="s">
        <v>44</v>
      </c>
      <c r="C65" s="268">
        <f>'地区別 '!D65</f>
        <v>741402</v>
      </c>
      <c r="D65" s="278">
        <f>'地区別 '!E65</f>
        <v>0.0837546867805381</v>
      </c>
      <c r="E65" s="268">
        <f>'地区別 '!F65</f>
        <v>2597307</v>
      </c>
      <c r="F65" s="278">
        <f>'地区別 '!G65</f>
        <v>-0.3977476988658497</v>
      </c>
      <c r="G65" s="417"/>
    </row>
    <row r="66" spans="1:7" ht="30" customHeight="1">
      <c r="A66" s="34" t="s">
        <v>83</v>
      </c>
      <c r="B66" s="3" t="s">
        <v>45</v>
      </c>
      <c r="C66" s="270">
        <f>'地区別 '!D66</f>
        <v>2903899</v>
      </c>
      <c r="D66" s="271">
        <f>'地区別 '!E66</f>
        <v>0.025313845572619176</v>
      </c>
      <c r="E66" s="270">
        <f>'地区別 '!F66</f>
        <v>187027000</v>
      </c>
      <c r="F66" s="271">
        <f>'地区別 '!G66</f>
        <v>0.0842019222965531</v>
      </c>
      <c r="G66" s="418"/>
    </row>
    <row r="67" spans="1:7" ht="30" customHeight="1">
      <c r="A67" s="35"/>
      <c r="B67" s="3" t="s">
        <v>1</v>
      </c>
      <c r="C67" s="270">
        <f>'地区別 '!D67</f>
        <v>3645301</v>
      </c>
      <c r="D67" s="271">
        <f>'地区別 '!E67</f>
        <v>0.036683625732657266</v>
      </c>
      <c r="E67" s="270">
        <f>'地区別 '!F67</f>
        <v>189624307</v>
      </c>
      <c r="F67" s="271">
        <f>'地区別 '!G67</f>
        <v>0.0724467716069872</v>
      </c>
      <c r="G67" s="419"/>
    </row>
    <row r="68" spans="1:7" ht="30" customHeight="1">
      <c r="A68" s="26" t="s">
        <v>2</v>
      </c>
      <c r="B68" s="3" t="s">
        <v>44</v>
      </c>
      <c r="C68" s="270">
        <f>'地区別 '!D68</f>
        <v>6737736</v>
      </c>
      <c r="D68" s="271">
        <f>'地区別 '!E68</f>
        <v>0.08294775850122393</v>
      </c>
      <c r="E68" s="270">
        <f>'地区別 '!F68</f>
        <v>64743563</v>
      </c>
      <c r="F68" s="271">
        <f>'地区別 '!G68</f>
        <v>0.03846567361299513</v>
      </c>
      <c r="G68" s="410" t="s">
        <v>131</v>
      </c>
    </row>
    <row r="69" spans="1:7" ht="30" customHeight="1">
      <c r="A69" s="26" t="s">
        <v>47</v>
      </c>
      <c r="B69" s="3" t="s">
        <v>45</v>
      </c>
      <c r="C69" s="270">
        <f>'地区別 '!D69</f>
        <v>1532252</v>
      </c>
      <c r="D69" s="271">
        <f>'地区別 '!E69</f>
        <v>0.12083167833032316</v>
      </c>
      <c r="E69" s="270">
        <f>'地区別 '!F69</f>
        <v>42849932</v>
      </c>
      <c r="F69" s="271">
        <f>'地区別 '!G69</f>
        <v>0.2570102487420416</v>
      </c>
      <c r="G69" s="420"/>
    </row>
    <row r="70" spans="1:7" ht="30" customHeight="1">
      <c r="A70" s="26"/>
      <c r="B70" s="3" t="s">
        <v>1</v>
      </c>
      <c r="C70" s="270">
        <f>'地区別 '!D70</f>
        <v>8269988</v>
      </c>
      <c r="D70" s="271">
        <f>'地区別 '!E70</f>
        <v>0.08977233344709856</v>
      </c>
      <c r="E70" s="270">
        <f>'地区別 '!F70</f>
        <v>107593495</v>
      </c>
      <c r="F70" s="271">
        <f>'地区別 '!G70</f>
        <v>0.11571956845920628</v>
      </c>
      <c r="G70" s="411" t="s">
        <v>131</v>
      </c>
    </row>
    <row r="71" spans="1:7" ht="30" customHeight="1">
      <c r="A71" s="25"/>
      <c r="B71" s="3" t="s">
        <v>44</v>
      </c>
      <c r="C71" s="270">
        <f>'地区別 '!D71</f>
        <v>91267</v>
      </c>
      <c r="D71" s="271">
        <f>'地区別 '!E71</f>
        <v>0.10476686195710072</v>
      </c>
      <c r="E71" s="270">
        <f>'地区別 '!F71</f>
        <v>9875</v>
      </c>
      <c r="F71" s="271">
        <f>'地区別 '!G71</f>
        <v>-0.09411980552242916</v>
      </c>
      <c r="G71" s="410" t="s">
        <v>131</v>
      </c>
    </row>
    <row r="72" spans="1:7" ht="30" customHeight="1">
      <c r="A72" s="23" t="s">
        <v>14</v>
      </c>
      <c r="B72" s="3" t="s">
        <v>45</v>
      </c>
      <c r="C72" s="270">
        <f>'地区別 '!D72</f>
        <v>9415</v>
      </c>
      <c r="D72" s="271">
        <f>'地区別 '!E72</f>
        <v>-0.21430359676207966</v>
      </c>
      <c r="E72" s="270">
        <f>'地区別 '!F72</f>
        <v>7212</v>
      </c>
      <c r="F72" s="271">
        <f>'地区別 '!G72</f>
        <v>0.01864406779661021</v>
      </c>
      <c r="G72" s="408" t="s">
        <v>131</v>
      </c>
    </row>
    <row r="73" spans="1:7" ht="30" customHeight="1">
      <c r="A73" s="26"/>
      <c r="B73" s="3" t="s">
        <v>1</v>
      </c>
      <c r="C73" s="270">
        <f>'地区別 '!D73</f>
        <v>100682</v>
      </c>
      <c r="D73" s="271">
        <f>'地区別 '!E73</f>
        <v>0.06434800993710033</v>
      </c>
      <c r="E73" s="270">
        <f>'地区別 '!F73</f>
        <v>17087</v>
      </c>
      <c r="F73" s="271">
        <f>'地区別 '!G73</f>
        <v>-0.049719147989544465</v>
      </c>
      <c r="G73" s="409" t="s">
        <v>131</v>
      </c>
    </row>
    <row r="74" spans="1:7" ht="30" customHeight="1">
      <c r="A74" s="25" t="s">
        <v>25</v>
      </c>
      <c r="B74" s="3" t="s">
        <v>44</v>
      </c>
      <c r="C74" s="270">
        <f>'地区別 '!D74</f>
        <v>2798</v>
      </c>
      <c r="D74" s="271">
        <f>'地区別 '!E74</f>
        <v>-0.041452552243919194</v>
      </c>
      <c r="E74" s="270">
        <f>'地区別 '!F74</f>
        <v>1270</v>
      </c>
      <c r="F74" s="271">
        <f>'地区別 '!G74</f>
        <v>-0.00470219435736674</v>
      </c>
      <c r="G74" s="411" t="s">
        <v>131</v>
      </c>
    </row>
    <row r="75" spans="1:7" ht="30" customHeight="1">
      <c r="A75" s="25" t="s">
        <v>26</v>
      </c>
      <c r="B75" s="3" t="s">
        <v>44</v>
      </c>
      <c r="C75" s="270">
        <f>'地区別 '!D75</f>
        <v>2775</v>
      </c>
      <c r="D75" s="271">
        <f>'地区別 '!E75</f>
        <v>0.19303525365434226</v>
      </c>
      <c r="E75" s="270">
        <f>'地区別 '!F75</f>
        <v>346</v>
      </c>
      <c r="F75" s="271">
        <f>'地区別 '!G75</f>
        <v>-0.170263788968825</v>
      </c>
      <c r="G75" s="408" t="s">
        <v>131</v>
      </c>
    </row>
    <row r="76" spans="1:7" ht="30" customHeight="1">
      <c r="A76" s="25" t="s">
        <v>85</v>
      </c>
      <c r="B76" s="3" t="s">
        <v>44</v>
      </c>
      <c r="C76" s="270">
        <f>'地区別 '!D76</f>
        <v>28499</v>
      </c>
      <c r="D76" s="271">
        <f>'地区別 '!E76</f>
        <v>0.07300451807228914</v>
      </c>
      <c r="E76" s="270">
        <f>'地区別 '!F76</f>
        <v>96827</v>
      </c>
      <c r="F76" s="271">
        <f>'地区別 '!G76</f>
        <v>-0.0743559103293342</v>
      </c>
      <c r="G76" s="410" t="s">
        <v>131</v>
      </c>
    </row>
    <row r="77" spans="1:7" ht="30" customHeight="1">
      <c r="A77" s="25" t="s">
        <v>27</v>
      </c>
      <c r="B77" s="3" t="s">
        <v>44</v>
      </c>
      <c r="C77" s="270">
        <f>'地区別 '!D77</f>
        <v>3606</v>
      </c>
      <c r="D77" s="271">
        <f>'地区別 '!E77</f>
        <v>0.09704898083358682</v>
      </c>
      <c r="E77" s="270">
        <f>'地区別 '!F77</f>
        <v>2017</v>
      </c>
      <c r="F77" s="271">
        <f>'地区別 '!G77</f>
        <v>-0.03631151457238413</v>
      </c>
      <c r="G77" s="411" t="s">
        <v>131</v>
      </c>
    </row>
    <row r="78" spans="1:7" ht="30" customHeight="1">
      <c r="A78" s="25" t="s">
        <v>28</v>
      </c>
      <c r="B78" s="3" t="s">
        <v>44</v>
      </c>
      <c r="C78" s="270">
        <f>'地区別 '!D78</f>
        <v>2933</v>
      </c>
      <c r="D78" s="271">
        <f>'地区別 '!E78</f>
        <v>0.11267071320182098</v>
      </c>
      <c r="E78" s="270">
        <f>'地区別 '!F78</f>
        <v>288</v>
      </c>
      <c r="F78" s="271">
        <f>'地区別 '!G78</f>
        <v>1.796116504854369</v>
      </c>
      <c r="G78" s="411" t="s">
        <v>131</v>
      </c>
    </row>
    <row r="79" spans="1:7" ht="30" customHeight="1">
      <c r="A79" s="25" t="s">
        <v>29</v>
      </c>
      <c r="B79" s="3" t="s">
        <v>44</v>
      </c>
      <c r="C79" s="270">
        <f>'地区別 '!D79</f>
        <v>0</v>
      </c>
      <c r="D79" s="271" t="str">
        <f>'地区別 '!E79</f>
        <v>　　　　　 －</v>
      </c>
      <c r="E79" s="270">
        <f>'地区別 '!F79</f>
        <v>0</v>
      </c>
      <c r="F79" s="271" t="str">
        <f>'地区別 '!G79</f>
        <v>　　　　　 －</v>
      </c>
      <c r="G79" s="411" t="s">
        <v>131</v>
      </c>
    </row>
    <row r="80" spans="1:7" ht="30" customHeight="1">
      <c r="A80" s="25"/>
      <c r="B80" s="3" t="s">
        <v>44</v>
      </c>
      <c r="C80" s="270">
        <f>'地区別 '!D80</f>
        <v>16970</v>
      </c>
      <c r="D80" s="271">
        <f>'地区別 '!E80</f>
        <v>0.022350744020724234</v>
      </c>
      <c r="E80" s="270">
        <f>'地区別 '!F80</f>
        <v>0</v>
      </c>
      <c r="F80" s="271" t="str">
        <f>'地区別 '!G80</f>
        <v>　　　　　 －</v>
      </c>
      <c r="G80" s="413"/>
    </row>
    <row r="81" spans="1:7" ht="30" customHeight="1">
      <c r="A81" s="23" t="s">
        <v>30</v>
      </c>
      <c r="B81" s="3" t="s">
        <v>45</v>
      </c>
      <c r="C81" s="270">
        <f>'地区別 '!D81</f>
        <v>0</v>
      </c>
      <c r="D81" s="271" t="str">
        <f>'地区別 '!E81</f>
        <v>　　　　　 －</v>
      </c>
      <c r="E81" s="270">
        <f>'地区別 '!F81</f>
        <v>0</v>
      </c>
      <c r="F81" s="271" t="str">
        <f>'地区別 '!G81</f>
        <v>　　　　　 －</v>
      </c>
      <c r="G81" s="408" t="s">
        <v>131</v>
      </c>
    </row>
    <row r="82" spans="1:7" ht="30" customHeight="1">
      <c r="A82" s="23"/>
      <c r="B82" s="3" t="s">
        <v>1</v>
      </c>
      <c r="C82" s="270">
        <f>'地区別 '!D82</f>
        <v>16970</v>
      </c>
      <c r="D82" s="271">
        <f>'地区別 '!E82</f>
        <v>0.022350744020724234</v>
      </c>
      <c r="E82" s="270">
        <f>'地区別 '!F82</f>
        <v>0</v>
      </c>
      <c r="F82" s="271" t="str">
        <f>'地区別 '!G82</f>
        <v>　　　　　 －</v>
      </c>
      <c r="G82" s="409" t="s">
        <v>131</v>
      </c>
    </row>
    <row r="83" spans="1:7" ht="30" customHeight="1">
      <c r="A83" s="25"/>
      <c r="B83" s="3" t="s">
        <v>44</v>
      </c>
      <c r="C83" s="270">
        <f>'地区別 '!D83</f>
        <v>43815</v>
      </c>
      <c r="D83" s="271">
        <f>'地区別 '!E83</f>
        <v>0.12470159406525139</v>
      </c>
      <c r="E83" s="270">
        <f>'地区別 '!F83</f>
        <v>40109</v>
      </c>
      <c r="F83" s="271">
        <f>'地区別 '!G83</f>
        <v>0.41005449112322023</v>
      </c>
      <c r="G83" s="413"/>
    </row>
    <row r="84" spans="1:7" ht="30" customHeight="1">
      <c r="A84" s="23" t="s">
        <v>55</v>
      </c>
      <c r="B84" s="3" t="s">
        <v>45</v>
      </c>
      <c r="C84" s="270">
        <f>'地区別 '!D84</f>
        <v>29194</v>
      </c>
      <c r="D84" s="271">
        <f>'地区別 '!E84</f>
        <v>-0.07911172796668975</v>
      </c>
      <c r="E84" s="270">
        <f>'地区別 '!F84</f>
        <v>45003</v>
      </c>
      <c r="F84" s="271">
        <f>'地区別 '!G84</f>
        <v>4.291980244590781</v>
      </c>
      <c r="G84" s="408" t="s">
        <v>131</v>
      </c>
    </row>
    <row r="85" spans="1:7" ht="30" customHeight="1">
      <c r="A85" s="24"/>
      <c r="B85" s="3" t="s">
        <v>1</v>
      </c>
      <c r="C85" s="270">
        <f>'地区別 '!D85</f>
        <v>73009</v>
      </c>
      <c r="D85" s="271">
        <f>'地区別 '!E85</f>
        <v>0.03325832519565797</v>
      </c>
      <c r="E85" s="270">
        <f>'地区別 '!F85</f>
        <v>85112</v>
      </c>
      <c r="F85" s="271">
        <f>'地区別 '!G85</f>
        <v>1.3034994181168638</v>
      </c>
      <c r="G85" s="409" t="s">
        <v>131</v>
      </c>
    </row>
    <row r="86" spans="1:7" ht="30" customHeight="1">
      <c r="A86" s="25" t="s">
        <v>34</v>
      </c>
      <c r="B86" s="3" t="s">
        <v>44</v>
      </c>
      <c r="C86" s="270">
        <f>'地区別 '!D86</f>
        <v>11624</v>
      </c>
      <c r="D86" s="271">
        <f>'地区別 '!E86</f>
        <v>0.08788020589611611</v>
      </c>
      <c r="E86" s="270">
        <f>'地区別 '!F86</f>
        <v>3923</v>
      </c>
      <c r="F86" s="271">
        <f>'地区別 '!G86</f>
        <v>0.008483290488431772</v>
      </c>
      <c r="G86" s="409" t="s">
        <v>131</v>
      </c>
    </row>
    <row r="87" spans="1:7" ht="30" customHeight="1">
      <c r="A87" s="25"/>
      <c r="B87" s="218" t="s">
        <v>59</v>
      </c>
      <c r="C87" s="270">
        <f>'地区別 '!D87</f>
        <v>56968</v>
      </c>
      <c r="D87" s="271">
        <f>'地区別 '!E87</f>
        <v>0.21697891521223633</v>
      </c>
      <c r="E87" s="270">
        <f>'地区別 '!F87</f>
        <v>0</v>
      </c>
      <c r="F87" s="271" t="str">
        <f>'地区別 '!G87</f>
        <v>　　　　　 －</v>
      </c>
      <c r="G87" s="421"/>
    </row>
    <row r="88" spans="1:7" ht="30" customHeight="1">
      <c r="A88" s="23" t="s">
        <v>58</v>
      </c>
      <c r="B88" s="8" t="s">
        <v>60</v>
      </c>
      <c r="C88" s="281">
        <f>'地区別 '!D88</f>
        <v>9663</v>
      </c>
      <c r="D88" s="275">
        <f>'地区別 '!E88</f>
        <v>-0.4420900692840647</v>
      </c>
      <c r="E88" s="281">
        <f>'地区別 '!F88</f>
        <v>27384</v>
      </c>
      <c r="F88" s="275">
        <f>'地区別 '!G88</f>
        <v>-0.06857142857142862</v>
      </c>
      <c r="G88" s="408"/>
    </row>
    <row r="89" spans="1:7" ht="30" customHeight="1" thickBot="1">
      <c r="A89" s="23"/>
      <c r="B89" s="104" t="s">
        <v>61</v>
      </c>
      <c r="C89" s="274">
        <f>'地区別 '!D89</f>
        <v>66631</v>
      </c>
      <c r="D89" s="275">
        <f>'地区別 '!E89</f>
        <v>0.03898270727105446</v>
      </c>
      <c r="E89" s="281">
        <f>'地区別 '!F89</f>
        <v>27384</v>
      </c>
      <c r="F89" s="275">
        <f>'地区別 '!G89</f>
        <v>-0.06857142857142862</v>
      </c>
      <c r="G89" s="406"/>
    </row>
    <row r="90" spans="1:7" ht="30" customHeight="1" thickTop="1">
      <c r="A90" s="105" t="s">
        <v>36</v>
      </c>
      <c r="B90" s="219" t="s">
        <v>44</v>
      </c>
      <c r="C90" s="284">
        <f>'地区別 '!D90</f>
        <v>11156626</v>
      </c>
      <c r="D90" s="285">
        <f>'地区別 '!E90</f>
        <v>0.08427416407891242</v>
      </c>
      <c r="E90" s="284">
        <f>'地区別 '!F90</f>
        <v>89466152</v>
      </c>
      <c r="F90" s="285">
        <f>'地区別 '!G90</f>
        <v>0.003208903989238232</v>
      </c>
      <c r="G90" s="422" t="s">
        <v>131</v>
      </c>
    </row>
    <row r="91" spans="1:7" ht="30" customHeight="1">
      <c r="A91" s="30"/>
      <c r="B91" s="3" t="s">
        <v>45</v>
      </c>
      <c r="C91" s="270">
        <f>'地区別 '!D91</f>
        <v>4871112</v>
      </c>
      <c r="D91" s="271">
        <f>'地区別 '!E91</f>
        <v>0.06749428626466014</v>
      </c>
      <c r="E91" s="270">
        <f>'地区別 '!F91</f>
        <v>230969143</v>
      </c>
      <c r="F91" s="271">
        <f>'地区別 '!G91</f>
        <v>0.11331129903574366</v>
      </c>
      <c r="G91" s="416" t="s">
        <v>131</v>
      </c>
    </row>
    <row r="92" spans="1:7" ht="30" customHeight="1" thickBot="1">
      <c r="A92" s="31" t="s">
        <v>37</v>
      </c>
      <c r="B92" s="29" t="s">
        <v>1</v>
      </c>
      <c r="C92" s="279">
        <f>'地区別 '!D92</f>
        <v>16027738</v>
      </c>
      <c r="D92" s="280">
        <f>'地区別 '!E92</f>
        <v>0.07911892956223543</v>
      </c>
      <c r="E92" s="279">
        <f>'地区別 '!F92</f>
        <v>320435295</v>
      </c>
      <c r="F92" s="280">
        <f>'地区別 '!G92</f>
        <v>0.08021096461781152</v>
      </c>
      <c r="G92" s="414" t="s">
        <v>131</v>
      </c>
    </row>
    <row r="93" spans="1:7" ht="30" customHeight="1" thickTop="1">
      <c r="A93" s="13"/>
      <c r="B93" s="13"/>
      <c r="C93" s="14" t="s">
        <v>98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140</v>
      </c>
      <c r="B95" s="2"/>
      <c r="C95" s="254"/>
      <c r="D95" s="5"/>
      <c r="E95" s="1"/>
      <c r="F95" s="5"/>
      <c r="G95" s="19"/>
    </row>
    <row r="96" ht="30" customHeight="1">
      <c r="G96" s="1"/>
    </row>
    <row r="97" ht="30" customHeight="1"/>
    <row r="98" ht="30" customHeight="1"/>
    <row r="99" ht="30" customHeight="1"/>
  </sheetData>
  <sheetProtection/>
  <mergeCells count="4">
    <mergeCell ref="C2:D2"/>
    <mergeCell ref="E2:F2"/>
    <mergeCell ref="A62:A64"/>
    <mergeCell ref="A1:G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15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83" sqref="H83:I85"/>
    </sheetView>
  </sheetViews>
  <sheetFormatPr defaultColWidth="9.00390625" defaultRowHeight="13.5"/>
  <cols>
    <col min="1" max="1" width="2.125" style="57" customWidth="1"/>
    <col min="2" max="2" width="21.375" style="99" customWidth="1"/>
    <col min="3" max="3" width="11.00390625" style="99" customWidth="1"/>
    <col min="4" max="4" width="21.125" style="57" customWidth="1"/>
    <col min="5" max="5" width="14.625" style="100" customWidth="1"/>
    <col min="6" max="6" width="21.125" style="57" customWidth="1"/>
    <col min="7" max="7" width="14.625" style="100" customWidth="1"/>
    <col min="8" max="8" width="28.125" style="57" customWidth="1"/>
    <col min="9" max="9" width="26.75390625" style="100" customWidth="1"/>
    <col min="10" max="16384" width="9.00390625" style="57" customWidth="1"/>
  </cols>
  <sheetData>
    <row r="1" spans="2:9" ht="29.25" customHeight="1" thickBot="1">
      <c r="B1" s="478" t="str">
        <f>'入力シート'!B1</f>
        <v>管内空港の利用概況集計表（平成29年8月確定値）</v>
      </c>
      <c r="C1" s="478"/>
      <c r="D1" s="478"/>
      <c r="E1" s="478"/>
      <c r="F1" s="478"/>
      <c r="G1" s="478"/>
      <c r="H1" s="478"/>
      <c r="I1" s="478"/>
    </row>
    <row r="2" spans="2:9" ht="28.5" customHeight="1" thickBot="1" thickTop="1">
      <c r="B2" s="60" t="s">
        <v>54</v>
      </c>
      <c r="C2" s="61"/>
      <c r="D2" s="430" t="s">
        <v>40</v>
      </c>
      <c r="E2" s="432"/>
      <c r="F2" s="430" t="s">
        <v>41</v>
      </c>
      <c r="G2" s="432"/>
      <c r="H2" s="479" t="s">
        <v>42</v>
      </c>
      <c r="I2" s="480"/>
    </row>
    <row r="3" spans="2:9" s="262" customFormat="1" ht="35.25" thickBot="1">
      <c r="B3" s="255"/>
      <c r="C3" s="256"/>
      <c r="D3" s="257" t="s">
        <v>0</v>
      </c>
      <c r="E3" s="258" t="s">
        <v>94</v>
      </c>
      <c r="F3" s="259" t="s">
        <v>50</v>
      </c>
      <c r="G3" s="258" t="s">
        <v>94</v>
      </c>
      <c r="H3" s="481" t="s">
        <v>7</v>
      </c>
      <c r="I3" s="482"/>
    </row>
    <row r="4" spans="2:9" ht="18.75" customHeight="1">
      <c r="B4" s="65"/>
      <c r="C4" s="66" t="s">
        <v>44</v>
      </c>
      <c r="D4" s="171">
        <f>'入力シート'!E4</f>
        <v>2670302</v>
      </c>
      <c r="E4" s="172">
        <f>'入力シート'!F4</f>
        <v>0.06756011742632761</v>
      </c>
      <c r="F4" s="171">
        <f>'入力シート'!H4</f>
        <v>21168661</v>
      </c>
      <c r="G4" s="172">
        <f>'入力シート'!I4</f>
        <v>-0.01845518350114006</v>
      </c>
      <c r="H4" s="458" t="s">
        <v>7</v>
      </c>
      <c r="I4" s="459"/>
    </row>
    <row r="5" spans="2:9" ht="17.25" customHeight="1">
      <c r="B5" s="36" t="s">
        <v>38</v>
      </c>
      <c r="C5" s="59" t="s">
        <v>45</v>
      </c>
      <c r="D5" s="173">
        <f>'入力シート'!E5</f>
        <v>358403</v>
      </c>
      <c r="E5" s="174">
        <f>'入力シート'!F5</f>
        <v>0.27940299786173006</v>
      </c>
      <c r="F5" s="173">
        <f>'入力シート'!H5</f>
        <v>995928</v>
      </c>
      <c r="G5" s="174">
        <f>'入力シート'!I5</f>
        <v>0.2434675776099724</v>
      </c>
      <c r="H5" s="474"/>
      <c r="I5" s="475"/>
    </row>
    <row r="6" spans="2:9" ht="18.75" customHeight="1" thickBot="1">
      <c r="B6" s="68"/>
      <c r="C6" s="69" t="s">
        <v>1</v>
      </c>
      <c r="D6" s="175">
        <f>'入力シート'!E6</f>
        <v>3028705</v>
      </c>
      <c r="E6" s="176">
        <f>'入力シート'!F6</f>
        <v>0.08889584769936221</v>
      </c>
      <c r="F6" s="177">
        <f>'入力シート'!H6</f>
        <v>22164589</v>
      </c>
      <c r="G6" s="176">
        <f>'入力シート'!I6</f>
        <v>-0.00907638483975437</v>
      </c>
      <c r="H6" s="456" t="s">
        <v>7</v>
      </c>
      <c r="I6" s="457"/>
    </row>
    <row r="7" spans="2:9" ht="18.75" customHeight="1">
      <c r="B7" s="36"/>
      <c r="C7" s="58" t="s">
        <v>44</v>
      </c>
      <c r="D7" s="178">
        <f>'入力シート'!E7</f>
        <v>2000898</v>
      </c>
      <c r="E7" s="179">
        <f>'入力シート'!F7</f>
        <v>0.06409179841744828</v>
      </c>
      <c r="F7" s="180">
        <f>'入力シート'!H7</f>
        <v>19006714</v>
      </c>
      <c r="G7" s="179">
        <f>'入力シート'!I7</f>
        <v>-0.014636857345710963</v>
      </c>
      <c r="H7" s="458" t="s">
        <v>7</v>
      </c>
      <c r="I7" s="459"/>
    </row>
    <row r="8" spans="2:9" ht="17.25" customHeight="1">
      <c r="B8" s="36" t="s">
        <v>4</v>
      </c>
      <c r="C8" s="70" t="s">
        <v>45</v>
      </c>
      <c r="D8" s="181">
        <f>'入力シート'!E8</f>
        <v>324191</v>
      </c>
      <c r="E8" s="174">
        <f>'入力シート'!F8</f>
        <v>0.3256851471706754</v>
      </c>
      <c r="F8" s="182">
        <f>'入力シート'!H8</f>
        <v>995928</v>
      </c>
      <c r="G8" s="174">
        <f>'入力シート'!I8</f>
        <v>0.2434675776099724</v>
      </c>
      <c r="H8" s="474"/>
      <c r="I8" s="475"/>
    </row>
    <row r="9" spans="2:9" ht="18" customHeight="1">
      <c r="B9" s="36"/>
      <c r="C9" s="71" t="s">
        <v>1</v>
      </c>
      <c r="D9" s="183">
        <f>'入力シート'!E9</f>
        <v>2325089</v>
      </c>
      <c r="E9" s="184">
        <f>'入力シート'!F9</f>
        <v>0.09419711830100508</v>
      </c>
      <c r="F9" s="185">
        <f>'入力シート'!H9</f>
        <v>20002642</v>
      </c>
      <c r="G9" s="184">
        <f>'入力シート'!I9</f>
        <v>-0.004346994393670922</v>
      </c>
      <c r="H9" s="436" t="s">
        <v>7</v>
      </c>
      <c r="I9" s="437"/>
    </row>
    <row r="10" spans="2:9" ht="17.25" customHeight="1">
      <c r="B10" s="39"/>
      <c r="C10" s="72" t="s">
        <v>44</v>
      </c>
      <c r="D10" s="183">
        <f>'入力シート'!E10</f>
        <v>124506</v>
      </c>
      <c r="E10" s="186">
        <f>'入力シート'!F10</f>
        <v>0.03926478689838242</v>
      </c>
      <c r="F10" s="187">
        <f>'入力シート'!H10</f>
        <v>592541</v>
      </c>
      <c r="G10" s="186">
        <f>'入力シート'!I10</f>
        <v>-0.0019807416664842092</v>
      </c>
      <c r="H10" s="476"/>
      <c r="I10" s="477"/>
    </row>
    <row r="11" spans="2:9" ht="17.25" customHeight="1">
      <c r="B11" s="36" t="s">
        <v>5</v>
      </c>
      <c r="C11" s="59" t="s">
        <v>45</v>
      </c>
      <c r="D11" s="181">
        <f>'入力シート'!E11</f>
        <v>14442</v>
      </c>
      <c r="E11" s="188">
        <f>'入力シート'!F11</f>
        <v>-0.23961459485073444</v>
      </c>
      <c r="F11" s="189">
        <f>'入力シート'!H11</f>
        <v>0</v>
      </c>
      <c r="G11" s="188" t="str">
        <f>'入力シート'!I11</f>
        <v>　　　　　 －</v>
      </c>
      <c r="H11" s="440"/>
      <c r="I11" s="441"/>
    </row>
    <row r="12" spans="2:9" ht="18" customHeight="1">
      <c r="B12" s="40"/>
      <c r="C12" s="73" t="s">
        <v>1</v>
      </c>
      <c r="D12" s="190">
        <f>'入力シート'!E12</f>
        <v>138948</v>
      </c>
      <c r="E12" s="191">
        <f>'入力シート'!F12</f>
        <v>0.0011023451853453547</v>
      </c>
      <c r="F12" s="192">
        <f>'入力シート'!H12</f>
        <v>592541</v>
      </c>
      <c r="G12" s="191">
        <f>'入力シート'!I12</f>
        <v>-0.0019807416664842092</v>
      </c>
      <c r="H12" s="436" t="s">
        <v>7</v>
      </c>
      <c r="I12" s="437"/>
    </row>
    <row r="13" spans="2:9" ht="17.25" customHeight="1">
      <c r="B13" s="42"/>
      <c r="C13" s="58" t="s">
        <v>44</v>
      </c>
      <c r="D13" s="178">
        <f>'入力シート'!E13</f>
        <v>33515</v>
      </c>
      <c r="E13" s="179">
        <f>'入力シート'!F13</f>
        <v>0.05230933467298815</v>
      </c>
      <c r="F13" s="180">
        <f>'入力シート'!H13</f>
        <v>36531</v>
      </c>
      <c r="G13" s="179">
        <f>'入力シート'!I13</f>
        <v>-0.663597101102281</v>
      </c>
      <c r="H13" s="434"/>
      <c r="I13" s="435"/>
    </row>
    <row r="14" spans="2:9" ht="17.25" customHeight="1">
      <c r="B14" s="43" t="s">
        <v>6</v>
      </c>
      <c r="C14" s="70" t="s">
        <v>45</v>
      </c>
      <c r="D14" s="181">
        <f>'入力シート'!E14</f>
        <v>0</v>
      </c>
      <c r="E14" s="188" t="str">
        <f>'入力シート'!F14</f>
        <v>　　　　　 －</v>
      </c>
      <c r="F14" s="182">
        <f>'入力シート'!H14</f>
        <v>0</v>
      </c>
      <c r="G14" s="188" t="str">
        <f>'入力シート'!I14</f>
        <v>　　　　　 －</v>
      </c>
      <c r="H14" s="440"/>
      <c r="I14" s="441"/>
    </row>
    <row r="15" spans="2:9" ht="18" customHeight="1">
      <c r="B15" s="43"/>
      <c r="C15" s="71" t="s">
        <v>46</v>
      </c>
      <c r="D15" s="183">
        <f>'入力シート'!E15</f>
        <v>33515</v>
      </c>
      <c r="E15" s="191">
        <f>'入力シート'!F15</f>
        <v>0.05230933467298815</v>
      </c>
      <c r="F15" s="185">
        <f>'入力シート'!H15</f>
        <v>36531</v>
      </c>
      <c r="G15" s="191">
        <f>'入力シート'!I15</f>
        <v>-0.663597101102281</v>
      </c>
      <c r="H15" s="436"/>
      <c r="I15" s="437"/>
    </row>
    <row r="16" spans="2:9" ht="17.25" customHeight="1">
      <c r="B16" s="39"/>
      <c r="C16" s="72" t="s">
        <v>44</v>
      </c>
      <c r="D16" s="183">
        <f>'入力シート'!E16</f>
        <v>90548</v>
      </c>
      <c r="E16" s="186">
        <f>'入力シート'!F16</f>
        <v>0.07001642579440581</v>
      </c>
      <c r="F16" s="187">
        <f>'入力シート'!H16</f>
        <v>297716</v>
      </c>
      <c r="G16" s="186">
        <f>'入力シート'!I16</f>
        <v>-0.10565178469506076</v>
      </c>
      <c r="H16" s="434" t="s">
        <v>7</v>
      </c>
      <c r="I16" s="435"/>
    </row>
    <row r="17" spans="2:9" ht="17.25" customHeight="1">
      <c r="B17" s="36" t="s">
        <v>8</v>
      </c>
      <c r="C17" s="59" t="s">
        <v>45</v>
      </c>
      <c r="D17" s="181">
        <f>'入力シート'!E17</f>
        <v>398</v>
      </c>
      <c r="E17" s="188" t="str">
        <f>'入力シート'!F17</f>
        <v>　　　　　 －</v>
      </c>
      <c r="F17" s="189">
        <f>'入力シート'!H17</f>
        <v>0</v>
      </c>
      <c r="G17" s="188" t="str">
        <f>'入力シート'!I17</f>
        <v>　　　　　 －</v>
      </c>
      <c r="H17" s="440" t="s">
        <v>7</v>
      </c>
      <c r="I17" s="441"/>
    </row>
    <row r="18" spans="2:9" ht="18" customHeight="1">
      <c r="B18" s="40"/>
      <c r="C18" s="73" t="s">
        <v>1</v>
      </c>
      <c r="D18" s="190">
        <f>'入力シート'!E18</f>
        <v>90946</v>
      </c>
      <c r="E18" s="191">
        <f>'入力シート'!F18</f>
        <v>0.07471963886886535</v>
      </c>
      <c r="F18" s="193">
        <f>'入力シート'!H18</f>
        <v>297716</v>
      </c>
      <c r="G18" s="191">
        <f>'入力シート'!I18</f>
        <v>-0.10565178469506076</v>
      </c>
      <c r="H18" s="436" t="s">
        <v>7</v>
      </c>
      <c r="I18" s="437"/>
    </row>
    <row r="19" spans="2:9" ht="17.25" customHeight="1">
      <c r="B19" s="36"/>
      <c r="C19" s="58" t="s">
        <v>44</v>
      </c>
      <c r="D19" s="178">
        <f>'入力シート'!E19</f>
        <v>72505</v>
      </c>
      <c r="E19" s="194">
        <f>'入力シート'!F19</f>
        <v>0.11730078745011019</v>
      </c>
      <c r="F19" s="180">
        <f>'入力シート'!H19</f>
        <v>265188</v>
      </c>
      <c r="G19" s="194">
        <f>'入力シート'!I19</f>
        <v>0.15888144525872816</v>
      </c>
      <c r="H19" s="434" t="s">
        <v>7</v>
      </c>
      <c r="I19" s="435"/>
    </row>
    <row r="20" spans="2:9" ht="17.25" customHeight="1">
      <c r="B20" s="36" t="s">
        <v>9</v>
      </c>
      <c r="C20" s="59" t="s">
        <v>45</v>
      </c>
      <c r="D20" s="181">
        <f>'入力シート'!E20</f>
        <v>0</v>
      </c>
      <c r="E20" s="188" t="str">
        <f>'入力シート'!F20</f>
        <v>　　　　　 －</v>
      </c>
      <c r="F20" s="189">
        <f>'入力シート'!H20</f>
        <v>0</v>
      </c>
      <c r="G20" s="188" t="str">
        <f>'入力シート'!I20</f>
        <v>　　　　　 －</v>
      </c>
      <c r="H20" s="440" t="s">
        <v>7</v>
      </c>
      <c r="I20" s="441"/>
    </row>
    <row r="21" spans="2:9" ht="18" customHeight="1">
      <c r="B21" s="36"/>
      <c r="C21" s="71" t="s">
        <v>1</v>
      </c>
      <c r="D21" s="183">
        <f>'入力シート'!E21</f>
        <v>72505</v>
      </c>
      <c r="E21" s="184">
        <f>'入力シート'!F21</f>
        <v>0.11730078745011019</v>
      </c>
      <c r="F21" s="185">
        <f>'入力シート'!H21</f>
        <v>265188</v>
      </c>
      <c r="G21" s="184">
        <f>'入力シート'!I21</f>
        <v>0.15888144525872816</v>
      </c>
      <c r="H21" s="436" t="s">
        <v>7</v>
      </c>
      <c r="I21" s="437"/>
    </row>
    <row r="22" spans="2:9" ht="17.25" customHeight="1">
      <c r="B22" s="39"/>
      <c r="C22" s="72" t="s">
        <v>44</v>
      </c>
      <c r="D22" s="183">
        <f>'入力シート'!E22</f>
        <v>177867</v>
      </c>
      <c r="E22" s="186">
        <f>'入力シート'!F22</f>
        <v>0.08567365150673556</v>
      </c>
      <c r="F22" s="187">
        <f>'入力シート'!H22</f>
        <v>711258</v>
      </c>
      <c r="G22" s="186">
        <f>'入力シート'!I22</f>
        <v>-0.0028990952243433954</v>
      </c>
      <c r="H22" s="434" t="s">
        <v>7</v>
      </c>
      <c r="I22" s="435"/>
    </row>
    <row r="23" spans="2:9" ht="17.25" customHeight="1">
      <c r="B23" s="36" t="s">
        <v>10</v>
      </c>
      <c r="C23" s="59" t="s">
        <v>45</v>
      </c>
      <c r="D23" s="181">
        <f>'入力シート'!E23</f>
        <v>19372</v>
      </c>
      <c r="E23" s="174">
        <f>'入力シート'!F23</f>
        <v>0.16740990719537185</v>
      </c>
      <c r="F23" s="189">
        <f>'入力シート'!H23</f>
        <v>0</v>
      </c>
      <c r="G23" s="174" t="str">
        <f>'入力シート'!I23</f>
        <v>　　　　　 －</v>
      </c>
      <c r="H23" s="440" t="s">
        <v>7</v>
      </c>
      <c r="I23" s="441"/>
    </row>
    <row r="24" spans="2:9" ht="18" customHeight="1">
      <c r="B24" s="40"/>
      <c r="C24" s="73" t="s">
        <v>1</v>
      </c>
      <c r="D24" s="190">
        <f>'入力シート'!E24</f>
        <v>197239</v>
      </c>
      <c r="E24" s="191">
        <f>'入力シート'!F24</f>
        <v>0.09319107662463622</v>
      </c>
      <c r="F24" s="193">
        <f>'入力シート'!H24</f>
        <v>711258</v>
      </c>
      <c r="G24" s="191">
        <f>'入力シート'!I24</f>
        <v>-0.0028990952243433954</v>
      </c>
      <c r="H24" s="436" t="s">
        <v>7</v>
      </c>
      <c r="I24" s="437"/>
    </row>
    <row r="25" spans="2:9" ht="18" customHeight="1">
      <c r="B25" s="36" t="s">
        <v>16</v>
      </c>
      <c r="C25" s="74" t="s">
        <v>44</v>
      </c>
      <c r="D25" s="178">
        <f>'入力シート'!E25</f>
        <v>8984</v>
      </c>
      <c r="E25" s="194">
        <f>'入力シート'!F25</f>
        <v>0.09267818049136456</v>
      </c>
      <c r="F25" s="195">
        <f>'入力シート'!H25</f>
        <v>1004</v>
      </c>
      <c r="G25" s="191">
        <f>'入力シート'!I25</f>
        <v>0.10816777041942616</v>
      </c>
      <c r="H25" s="436" t="s">
        <v>7</v>
      </c>
      <c r="I25" s="437"/>
    </row>
    <row r="26" spans="2:9" ht="18" customHeight="1">
      <c r="B26" s="41" t="s">
        <v>17</v>
      </c>
      <c r="C26" s="73" t="s">
        <v>44</v>
      </c>
      <c r="D26" s="190" t="str">
        <f>'入力シート'!E26</f>
        <v>-</v>
      </c>
      <c r="E26" s="191" t="str">
        <f>'入力シート'!F26</f>
        <v>-</v>
      </c>
      <c r="F26" s="196" t="str">
        <f>'入力シート'!H26</f>
        <v>-</v>
      </c>
      <c r="G26" s="191" t="str">
        <f>'入力シート'!I26</f>
        <v>-</v>
      </c>
      <c r="H26" s="436" t="s">
        <v>7</v>
      </c>
      <c r="I26" s="437"/>
    </row>
    <row r="27" spans="2:9" ht="18" customHeight="1">
      <c r="B27" s="41" t="s">
        <v>18</v>
      </c>
      <c r="C27" s="73" t="s">
        <v>44</v>
      </c>
      <c r="D27" s="190">
        <f>'入力シート'!E27</f>
        <v>1240</v>
      </c>
      <c r="E27" s="191">
        <f>'入力シート'!F27</f>
        <v>0.04465037910699232</v>
      </c>
      <c r="F27" s="193">
        <f>'入力シート'!H27</f>
        <v>346</v>
      </c>
      <c r="G27" s="191">
        <f>'入力シート'!I27</f>
        <v>-0.12182741116751272</v>
      </c>
      <c r="H27" s="436" t="s">
        <v>91</v>
      </c>
      <c r="I27" s="437"/>
    </row>
    <row r="28" spans="2:9" ht="17.25" customHeight="1">
      <c r="B28" s="36"/>
      <c r="C28" s="58" t="s">
        <v>44</v>
      </c>
      <c r="D28" s="178">
        <f>'入力シート'!E28</f>
        <v>24817</v>
      </c>
      <c r="E28" s="194">
        <f>'入力シート'!F28</f>
        <v>0.018760262725779908</v>
      </c>
      <c r="F28" s="180">
        <f>'入力シート'!H28</f>
        <v>43833</v>
      </c>
      <c r="G28" s="186">
        <f>'入力シート'!I28</f>
        <v>-0.39771634285086155</v>
      </c>
      <c r="H28" s="468"/>
      <c r="I28" s="469"/>
    </row>
    <row r="29" spans="2:9" ht="17.25" customHeight="1">
      <c r="B29" s="43" t="s">
        <v>19</v>
      </c>
      <c r="C29" s="59" t="s">
        <v>45</v>
      </c>
      <c r="D29" s="181">
        <f>'入力シート'!E29</f>
        <v>0</v>
      </c>
      <c r="E29" s="188" t="str">
        <f>'入力シート'!F29</f>
        <v>　　　　　 －</v>
      </c>
      <c r="F29" s="189">
        <f>'入力シート'!H29</f>
        <v>0</v>
      </c>
      <c r="G29" s="188" t="str">
        <f>'入力シート'!I29</f>
        <v>　　　　　 －</v>
      </c>
      <c r="H29" s="440" t="s">
        <v>7</v>
      </c>
      <c r="I29" s="441"/>
    </row>
    <row r="30" spans="2:9" ht="18" customHeight="1">
      <c r="B30" s="40"/>
      <c r="C30" s="73" t="s">
        <v>1</v>
      </c>
      <c r="D30" s="190">
        <f>'入力シート'!E30</f>
        <v>24817</v>
      </c>
      <c r="E30" s="191">
        <f>'入力シート'!F30</f>
        <v>0.018760262725779908</v>
      </c>
      <c r="F30" s="193">
        <f>'入力シート'!H30</f>
        <v>43833</v>
      </c>
      <c r="G30" s="191">
        <f>'入力シート'!I30</f>
        <v>-0.39771634285086155</v>
      </c>
      <c r="H30" s="436" t="s">
        <v>7</v>
      </c>
      <c r="I30" s="437"/>
    </row>
    <row r="31" spans="2:9" ht="17.25" customHeight="1">
      <c r="B31" s="41" t="s">
        <v>89</v>
      </c>
      <c r="C31" s="73" t="s">
        <v>44</v>
      </c>
      <c r="D31" s="190">
        <f>'入力シート'!E31</f>
        <v>7029</v>
      </c>
      <c r="E31" s="191">
        <f>'入力シート'!F31</f>
        <v>0.057947019867549576</v>
      </c>
      <c r="F31" s="193">
        <f>'入力シート'!H31</f>
        <v>535</v>
      </c>
      <c r="G31" s="191">
        <f>'入力シート'!I31</f>
        <v>-0.053097345132743334</v>
      </c>
      <c r="H31" s="436" t="s">
        <v>7</v>
      </c>
      <c r="I31" s="437"/>
    </row>
    <row r="32" spans="2:9" ht="17.25" customHeight="1">
      <c r="B32" s="36"/>
      <c r="C32" s="58" t="s">
        <v>44</v>
      </c>
      <c r="D32" s="178">
        <f>'入力シート'!E34</f>
        <v>103467</v>
      </c>
      <c r="E32" s="179">
        <f>'入力シート'!F34</f>
        <v>0.06792519042998979</v>
      </c>
      <c r="F32" s="180">
        <f>'入力シート'!H34</f>
        <v>212524</v>
      </c>
      <c r="G32" s="428">
        <v>-0.055</v>
      </c>
      <c r="H32" s="434" t="s">
        <v>7</v>
      </c>
      <c r="I32" s="435"/>
    </row>
    <row r="33" spans="2:9" ht="17.25" customHeight="1">
      <c r="B33" s="36" t="s">
        <v>20</v>
      </c>
      <c r="C33" s="59" t="s">
        <v>45</v>
      </c>
      <c r="D33" s="181">
        <f>'入力シート'!E35</f>
        <v>0</v>
      </c>
      <c r="E33" s="179" t="str">
        <f>'入力シート'!F35</f>
        <v>　　　　　 －</v>
      </c>
      <c r="F33" s="189">
        <f>'入力シート'!H35</f>
        <v>0</v>
      </c>
      <c r="G33" s="188" t="str">
        <f>'入力シート'!I35</f>
        <v>　　　　　 －</v>
      </c>
      <c r="H33" s="440" t="s">
        <v>7</v>
      </c>
      <c r="I33" s="441"/>
    </row>
    <row r="34" spans="2:9" ht="18" customHeight="1">
      <c r="B34" s="40"/>
      <c r="C34" s="73" t="s">
        <v>1</v>
      </c>
      <c r="D34" s="190">
        <f>'入力シート'!E36</f>
        <v>103467</v>
      </c>
      <c r="E34" s="191">
        <f>'入力シート'!F36</f>
        <v>0.06792519042998979</v>
      </c>
      <c r="F34" s="193">
        <f>'入力シート'!H36</f>
        <v>212524</v>
      </c>
      <c r="G34" s="191">
        <f>'入力シート'!I36</f>
        <v>-0.05510032589799796</v>
      </c>
      <c r="H34" s="436"/>
      <c r="I34" s="437"/>
    </row>
    <row r="35" spans="2:9" ht="18" customHeight="1" thickBot="1">
      <c r="B35" s="39" t="s">
        <v>32</v>
      </c>
      <c r="C35" s="76" t="s">
        <v>44</v>
      </c>
      <c r="D35" s="183">
        <f>'入力シート'!E37</f>
        <v>24926</v>
      </c>
      <c r="E35" s="191">
        <f>'入力シート'!F37</f>
        <v>0.3375905554064931</v>
      </c>
      <c r="F35" s="193">
        <f>'入力シート'!H37</f>
        <v>471</v>
      </c>
      <c r="G35" s="191">
        <f>'入力シート'!I37</f>
        <v>-0.3458333333333333</v>
      </c>
      <c r="H35" s="472"/>
      <c r="I35" s="473"/>
    </row>
    <row r="36" spans="2:9" ht="18.75" customHeight="1">
      <c r="B36" s="65"/>
      <c r="C36" s="263" t="s">
        <v>44</v>
      </c>
      <c r="D36" s="264">
        <f>'入力シート'!E38</f>
        <v>745931</v>
      </c>
      <c r="E36" s="172">
        <f>'入力シート'!F38</f>
        <v>0.1493278275540626</v>
      </c>
      <c r="F36" s="264">
        <f>'入力シート'!H38</f>
        <v>801966</v>
      </c>
      <c r="G36" s="172">
        <f>'入力シート'!I38</f>
        <v>-0.0019252955459339027</v>
      </c>
      <c r="H36" s="458" t="s">
        <v>7</v>
      </c>
      <c r="I36" s="459"/>
    </row>
    <row r="37" spans="2:9" ht="17.25" customHeight="1">
      <c r="B37" s="36" t="s">
        <v>39</v>
      </c>
      <c r="C37" s="265" t="s">
        <v>45</v>
      </c>
      <c r="D37" s="203">
        <f>'入力シート'!E39</f>
        <v>28286</v>
      </c>
      <c r="E37" s="174">
        <f>'入力シート'!F39</f>
        <v>0.24514680635647323</v>
      </c>
      <c r="F37" s="189">
        <f>'入力シート'!H39</f>
        <v>16684</v>
      </c>
      <c r="G37" s="174">
        <f>'入力シート'!I39</f>
        <v>-0.32559925623509434</v>
      </c>
      <c r="H37" s="440" t="s">
        <v>7</v>
      </c>
      <c r="I37" s="441"/>
    </row>
    <row r="38" spans="2:9" ht="18.75" customHeight="1" thickBot="1">
      <c r="B38" s="36"/>
      <c r="C38" s="71" t="s">
        <v>1</v>
      </c>
      <c r="D38" s="183">
        <f>'入力シート'!E40</f>
        <v>774217</v>
      </c>
      <c r="E38" s="184">
        <f>'入力シート'!F40</f>
        <v>0.152568286161743</v>
      </c>
      <c r="F38" s="185">
        <f>'入力シート'!H40</f>
        <v>818650</v>
      </c>
      <c r="G38" s="184">
        <f>'入力シート'!I40</f>
        <v>-0.011593090025740937</v>
      </c>
      <c r="H38" s="456" t="s">
        <v>7</v>
      </c>
      <c r="I38" s="457"/>
    </row>
    <row r="39" spans="2:9" ht="18.75" customHeight="1">
      <c r="B39" s="44"/>
      <c r="C39" s="66" t="s">
        <v>44</v>
      </c>
      <c r="D39" s="77">
        <f>'入力シート'!E41</f>
        <v>306804</v>
      </c>
      <c r="E39" s="172">
        <f>'入力シート'!F41</f>
        <v>0.16606742427121746</v>
      </c>
      <c r="F39" s="197">
        <f>'入力シート'!H41</f>
        <v>402304</v>
      </c>
      <c r="G39" s="172">
        <f>'入力シート'!I41</f>
        <v>-0.01806661362049855</v>
      </c>
      <c r="H39" s="470"/>
      <c r="I39" s="471"/>
    </row>
    <row r="40" spans="2:9" ht="17.25" customHeight="1">
      <c r="B40" s="36" t="s">
        <v>11</v>
      </c>
      <c r="C40" s="59" t="s">
        <v>45</v>
      </c>
      <c r="D40" s="181">
        <f>'入力シート'!E42</f>
        <v>20995</v>
      </c>
      <c r="E40" s="174">
        <f>'入力シート'!F42</f>
        <v>0.09252224592808456</v>
      </c>
      <c r="F40" s="189">
        <f>'入力シート'!H42</f>
        <v>16684</v>
      </c>
      <c r="G40" s="174">
        <f>'入力シート'!I42</f>
        <v>-0.3254629255276138</v>
      </c>
      <c r="H40" s="440" t="s">
        <v>7</v>
      </c>
      <c r="I40" s="441"/>
    </row>
    <row r="41" spans="2:9" ht="18" customHeight="1">
      <c r="B41" s="36"/>
      <c r="C41" s="71" t="s">
        <v>1</v>
      </c>
      <c r="D41" s="183">
        <f>'入力シート'!E43</f>
        <v>327799</v>
      </c>
      <c r="E41" s="184">
        <f>'入力シート'!F43</f>
        <v>0.16106146418868894</v>
      </c>
      <c r="F41" s="185">
        <f>'入力シート'!H43</f>
        <v>418988</v>
      </c>
      <c r="G41" s="184">
        <f>'入力シート'!I43</f>
        <v>-0.035567627290304715</v>
      </c>
      <c r="H41" s="436" t="s">
        <v>7</v>
      </c>
      <c r="I41" s="437"/>
    </row>
    <row r="42" spans="2:9" ht="17.25" customHeight="1">
      <c r="B42" s="39"/>
      <c r="C42" s="72" t="s">
        <v>44</v>
      </c>
      <c r="D42" s="198">
        <f>'入力シート'!E44</f>
        <v>135904</v>
      </c>
      <c r="E42" s="186">
        <f>'入力シート'!F44</f>
        <v>0.13813866626468685</v>
      </c>
      <c r="F42" s="187">
        <f>'入力シート'!H44</f>
        <v>130610</v>
      </c>
      <c r="G42" s="186">
        <f>'入力シート'!I44</f>
        <v>-0.011443968453399123</v>
      </c>
      <c r="H42" s="434" t="s">
        <v>7</v>
      </c>
      <c r="I42" s="435"/>
    </row>
    <row r="43" spans="2:9" ht="17.25" customHeight="1">
      <c r="B43" s="36" t="s">
        <v>12</v>
      </c>
      <c r="C43" s="74" t="s">
        <v>45</v>
      </c>
      <c r="D43" s="199">
        <f>'入力シート'!E45</f>
        <v>511</v>
      </c>
      <c r="E43" s="200">
        <f>'入力シート'!F45</f>
        <v>-0.03584905660377358</v>
      </c>
      <c r="F43" s="201">
        <f>'入力シート'!H45</f>
        <v>0</v>
      </c>
      <c r="G43" s="174" t="str">
        <f>'入力シート'!I45</f>
        <v>　　　　　 －</v>
      </c>
      <c r="H43" s="440" t="s">
        <v>7</v>
      </c>
      <c r="I43" s="441"/>
    </row>
    <row r="44" spans="2:9" ht="18" customHeight="1">
      <c r="B44" s="40"/>
      <c r="C44" s="73" t="s">
        <v>1</v>
      </c>
      <c r="D44" s="190">
        <f>'入力シート'!E46</f>
        <v>136415</v>
      </c>
      <c r="E44" s="191">
        <f>'入力シート'!F46</f>
        <v>0.13736982966341227</v>
      </c>
      <c r="F44" s="193">
        <f>'入力シート'!H46</f>
        <v>130610</v>
      </c>
      <c r="G44" s="191">
        <f>'入力シート'!I46</f>
        <v>-0.011443968453399123</v>
      </c>
      <c r="H44" s="436" t="s">
        <v>7</v>
      </c>
      <c r="I44" s="437"/>
    </row>
    <row r="45" spans="2:9" ht="17.25" customHeight="1">
      <c r="B45" s="36"/>
      <c r="C45" s="74" t="s">
        <v>44</v>
      </c>
      <c r="D45" s="178">
        <f>'入力シート'!E47</f>
        <v>30857</v>
      </c>
      <c r="E45" s="184">
        <f>'入力シート'!F47</f>
        <v>0.2702535814259839</v>
      </c>
      <c r="F45" s="202">
        <f>'入力シート'!H47</f>
        <v>0</v>
      </c>
      <c r="G45" s="186" t="str">
        <f>'入力シート'!I47</f>
        <v>　　　　　 －</v>
      </c>
      <c r="H45" s="434" t="s">
        <v>7</v>
      </c>
      <c r="I45" s="435"/>
    </row>
    <row r="46" spans="2:9" ht="17.25" customHeight="1">
      <c r="B46" s="36" t="s">
        <v>13</v>
      </c>
      <c r="C46" s="78" t="s">
        <v>45</v>
      </c>
      <c r="D46" s="181">
        <f>'入力シート'!E48</f>
        <v>0</v>
      </c>
      <c r="E46" s="174" t="str">
        <f>'入力シート'!F48</f>
        <v>　　　　　 －</v>
      </c>
      <c r="F46" s="203">
        <f>'入力シート'!H48</f>
        <v>0</v>
      </c>
      <c r="G46" s="188" t="str">
        <f>'入力シート'!I48</f>
        <v>　　　　　 －</v>
      </c>
      <c r="H46" s="440" t="s">
        <v>7</v>
      </c>
      <c r="I46" s="441"/>
    </row>
    <row r="47" spans="2:9" ht="18" customHeight="1">
      <c r="B47" s="36"/>
      <c r="C47" s="71" t="s">
        <v>1</v>
      </c>
      <c r="D47" s="183">
        <f>'入力シート'!E49</f>
        <v>30857</v>
      </c>
      <c r="E47" s="184">
        <f>'入力シート'!F49</f>
        <v>0.2702535814259839</v>
      </c>
      <c r="F47" s="185">
        <f>'入力シート'!H49</f>
        <v>0</v>
      </c>
      <c r="G47" s="184" t="str">
        <f>'入力シート'!I49</f>
        <v>　　　　　 －</v>
      </c>
      <c r="H47" s="436" t="s">
        <v>7</v>
      </c>
      <c r="I47" s="437"/>
    </row>
    <row r="48" spans="2:9" ht="17.25" customHeight="1">
      <c r="B48" s="39"/>
      <c r="C48" s="72" t="s">
        <v>44</v>
      </c>
      <c r="D48" s="183">
        <f>'入力シート'!E50</f>
        <v>113133</v>
      </c>
      <c r="E48" s="186">
        <f>'入力シート'!F50</f>
        <v>0.03693757275235332</v>
      </c>
      <c r="F48" s="187">
        <f>'入力シート'!H50</f>
        <v>143374</v>
      </c>
      <c r="G48" s="186">
        <f>'入力シート'!I50</f>
        <v>-0.005355681045606575</v>
      </c>
      <c r="H48" s="454"/>
      <c r="I48" s="455"/>
    </row>
    <row r="49" spans="2:9" ht="17.25" customHeight="1">
      <c r="B49" s="36" t="s">
        <v>21</v>
      </c>
      <c r="C49" s="59" t="s">
        <v>45</v>
      </c>
      <c r="D49" s="181">
        <f>'入力シート'!E51</f>
        <v>6466</v>
      </c>
      <c r="E49" s="174">
        <f>'入力シート'!F51</f>
        <v>1.177104377104377</v>
      </c>
      <c r="F49" s="189">
        <f>'入力シート'!H51</f>
        <v>0</v>
      </c>
      <c r="G49" s="174">
        <f>'入力シート'!I51</f>
        <v>-1</v>
      </c>
      <c r="H49" s="452"/>
      <c r="I49" s="453"/>
    </row>
    <row r="50" spans="2:9" ht="18" customHeight="1">
      <c r="B50" s="40"/>
      <c r="C50" s="73" t="s">
        <v>1</v>
      </c>
      <c r="D50" s="190">
        <f>'入力シート'!E52</f>
        <v>119599</v>
      </c>
      <c r="E50" s="191">
        <f>'入力シート'!F52</f>
        <v>0.0671526594273375</v>
      </c>
      <c r="F50" s="193">
        <f>'入力シート'!H52</f>
        <v>143374</v>
      </c>
      <c r="G50" s="191">
        <f>'入力シート'!I52</f>
        <v>-0.005390181129510063</v>
      </c>
      <c r="H50" s="436" t="s">
        <v>7</v>
      </c>
      <c r="I50" s="437"/>
    </row>
    <row r="51" spans="2:9" ht="17.25" customHeight="1">
      <c r="B51" s="36"/>
      <c r="C51" s="72" t="s">
        <v>44</v>
      </c>
      <c r="D51" s="198">
        <f>'入力シート'!E53</f>
        <v>45842</v>
      </c>
      <c r="E51" s="186">
        <f>'入力シート'!F53</f>
        <v>0.0955715412374829</v>
      </c>
      <c r="F51" s="187">
        <f>'入力シート'!H53</f>
        <v>18574</v>
      </c>
      <c r="G51" s="186">
        <f>'入力シート'!I53</f>
        <v>0.44051496820226466</v>
      </c>
      <c r="H51" s="434" t="s">
        <v>7</v>
      </c>
      <c r="I51" s="435"/>
    </row>
    <row r="52" spans="2:9" ht="17.25" customHeight="1">
      <c r="B52" s="36" t="s">
        <v>53</v>
      </c>
      <c r="C52" s="79" t="s">
        <v>45</v>
      </c>
      <c r="D52" s="199">
        <f>'入力シート'!E54</f>
        <v>0</v>
      </c>
      <c r="E52" s="188" t="str">
        <f>'入力シート'!F54</f>
        <v>　　　　　 －</v>
      </c>
      <c r="F52" s="201">
        <f>'入力シート'!H54</f>
        <v>0</v>
      </c>
      <c r="G52" s="188" t="str">
        <f>'入力シート'!I54</f>
        <v>　　　　　 －</v>
      </c>
      <c r="H52" s="440" t="s">
        <v>7</v>
      </c>
      <c r="I52" s="441"/>
    </row>
    <row r="53" spans="2:9" ht="18" customHeight="1">
      <c r="B53" s="36"/>
      <c r="C53" s="71" t="s">
        <v>1</v>
      </c>
      <c r="D53" s="183">
        <f>'入力シート'!E55</f>
        <v>45842</v>
      </c>
      <c r="E53" s="184">
        <f>'入力シート'!F55</f>
        <v>0.0955715412374829</v>
      </c>
      <c r="F53" s="185">
        <f>'入力シート'!H55</f>
        <v>18574</v>
      </c>
      <c r="G53" s="184">
        <f>'入力シート'!I55</f>
        <v>0.44051496820226466</v>
      </c>
      <c r="H53" s="436" t="s">
        <v>7</v>
      </c>
      <c r="I53" s="437"/>
    </row>
    <row r="54" spans="2:9" ht="21" customHeight="1">
      <c r="B54" s="41" t="s">
        <v>79</v>
      </c>
      <c r="C54" s="72" t="s">
        <v>44</v>
      </c>
      <c r="D54" s="198">
        <f>'入力シート'!E58</f>
        <v>15949</v>
      </c>
      <c r="E54" s="186">
        <f>'入力シート'!F58</f>
        <v>0.04672835860077451</v>
      </c>
      <c r="F54" s="187">
        <f>'入力シート'!H58</f>
        <v>6086</v>
      </c>
      <c r="G54" s="186">
        <f>'入力シート'!I58</f>
        <v>-0.17107055298283846</v>
      </c>
      <c r="H54" s="436"/>
      <c r="I54" s="437"/>
    </row>
    <row r="55" spans="2:9" ht="17.25" customHeight="1">
      <c r="B55" s="36"/>
      <c r="C55" s="72" t="s">
        <v>44</v>
      </c>
      <c r="D55" s="198">
        <f>'入力シート'!E59</f>
        <v>42619</v>
      </c>
      <c r="E55" s="186">
        <f>'入力シート'!F59</f>
        <v>0.11224489795918369</v>
      </c>
      <c r="F55" s="198">
        <f>'入力シート'!H59</f>
        <v>63096</v>
      </c>
      <c r="G55" s="186">
        <f>'入力シート'!I59</f>
        <v>-0.1596499873473356</v>
      </c>
      <c r="H55" s="434" t="s">
        <v>7</v>
      </c>
      <c r="I55" s="435"/>
    </row>
    <row r="56" spans="2:9" ht="17.25" customHeight="1">
      <c r="B56" s="36" t="s">
        <v>23</v>
      </c>
      <c r="C56" s="79" t="s">
        <v>45</v>
      </c>
      <c r="D56" s="199">
        <f>'入力シート'!E60</f>
        <v>130</v>
      </c>
      <c r="E56" s="188" t="str">
        <f>'入力シート'!F60</f>
        <v>　　　　　 －</v>
      </c>
      <c r="F56" s="201">
        <f>'入力シート'!H60</f>
        <v>0</v>
      </c>
      <c r="G56" s="188" t="str">
        <f>'入力シート'!I60</f>
        <v>　　　　　 －</v>
      </c>
      <c r="H56" s="440" t="s">
        <v>7</v>
      </c>
      <c r="I56" s="441"/>
    </row>
    <row r="57" spans="2:9" ht="18" customHeight="1">
      <c r="B57" s="36"/>
      <c r="C57" s="71" t="s">
        <v>1</v>
      </c>
      <c r="D57" s="183">
        <f>'入力シート'!E61</f>
        <v>42749</v>
      </c>
      <c r="E57" s="184">
        <f>'入力シート'!F61</f>
        <v>0.11563755937157483</v>
      </c>
      <c r="F57" s="185">
        <f>'入力シート'!H61</f>
        <v>63096</v>
      </c>
      <c r="G57" s="184">
        <f>'入力シート'!I61</f>
        <v>-0.1596499873473356</v>
      </c>
      <c r="H57" s="436" t="s">
        <v>7</v>
      </c>
      <c r="I57" s="437"/>
    </row>
    <row r="58" spans="2:9" ht="17.25" customHeight="1">
      <c r="B58" s="39"/>
      <c r="C58" s="72" t="s">
        <v>44</v>
      </c>
      <c r="D58" s="183">
        <f>'入力シート'!E62</f>
        <v>26158</v>
      </c>
      <c r="E58" s="184">
        <f>'入力シート'!F62</f>
        <v>0.17064220183486234</v>
      </c>
      <c r="F58" s="202">
        <f>'入力シート'!H62</f>
        <v>2896</v>
      </c>
      <c r="G58" s="186">
        <f>'入力シート'!I62</f>
        <v>-0.48202468252548736</v>
      </c>
      <c r="H58" s="434" t="s">
        <v>7</v>
      </c>
      <c r="I58" s="435"/>
    </row>
    <row r="59" spans="2:9" ht="17.25" customHeight="1">
      <c r="B59" s="36" t="s">
        <v>24</v>
      </c>
      <c r="C59" s="59" t="s">
        <v>45</v>
      </c>
      <c r="D59" s="181">
        <f>'入力シート'!E63</f>
        <v>184</v>
      </c>
      <c r="E59" s="174" t="str">
        <f>'入力シート'!F63</f>
        <v>　　　　　 －</v>
      </c>
      <c r="F59" s="203">
        <f>'入力シート'!H63</f>
        <v>0</v>
      </c>
      <c r="G59" s="174" t="str">
        <f>'入力シート'!I63</f>
        <v>　　　　　 －</v>
      </c>
      <c r="H59" s="440" t="s">
        <v>7</v>
      </c>
      <c r="I59" s="441"/>
    </row>
    <row r="60" spans="2:9" ht="18" customHeight="1">
      <c r="B60" s="40"/>
      <c r="C60" s="73" t="s">
        <v>1</v>
      </c>
      <c r="D60" s="190">
        <f>'入力シート'!E64</f>
        <v>26342</v>
      </c>
      <c r="E60" s="191">
        <f>'入力シート'!F64</f>
        <v>0.17887670619825458</v>
      </c>
      <c r="F60" s="193">
        <f>'入力シート'!H64</f>
        <v>2896</v>
      </c>
      <c r="G60" s="191">
        <f>'入力シート'!I64</f>
        <v>-0.48202468252548736</v>
      </c>
      <c r="H60" s="436" t="s">
        <v>7</v>
      </c>
      <c r="I60" s="437"/>
    </row>
    <row r="61" spans="2:9" ht="20.25" customHeight="1" thickBot="1">
      <c r="B61" s="41" t="s">
        <v>82</v>
      </c>
      <c r="C61" s="81" t="s">
        <v>44</v>
      </c>
      <c r="D61" s="178">
        <f>'入力シート'!E67</f>
        <v>28665</v>
      </c>
      <c r="E61" s="179">
        <f>'入力シート'!F67</f>
        <v>0.8664539653600729</v>
      </c>
      <c r="F61" s="178">
        <f>'入力シート'!H67</f>
        <v>35026</v>
      </c>
      <c r="G61" s="179">
        <f>'入力シート'!I67</f>
        <v>1.1063202838414816</v>
      </c>
      <c r="H61" s="456" t="s">
        <v>7</v>
      </c>
      <c r="I61" s="457"/>
    </row>
    <row r="62" spans="2:9" ht="18.75" customHeight="1">
      <c r="B62" s="65"/>
      <c r="C62" s="66" t="s">
        <v>44</v>
      </c>
      <c r="D62" s="171">
        <f>'入力シート'!E68</f>
        <v>7740393</v>
      </c>
      <c r="E62" s="172">
        <f>'入力シート'!F68</f>
        <v>0.08421621031045667</v>
      </c>
      <c r="F62" s="197">
        <f>'入力シート'!H68</f>
        <v>67495525</v>
      </c>
      <c r="G62" s="172">
        <f>'入力シート'!I68</f>
        <v>0.01026397463210138</v>
      </c>
      <c r="H62" s="458" t="s">
        <v>7</v>
      </c>
      <c r="I62" s="459"/>
    </row>
    <row r="63" spans="2:9" ht="17.25" customHeight="1">
      <c r="B63" s="36" t="s">
        <v>57</v>
      </c>
      <c r="C63" s="59" t="s">
        <v>45</v>
      </c>
      <c r="D63" s="173">
        <f>'入力シート'!E69</f>
        <v>4484423</v>
      </c>
      <c r="E63" s="174">
        <f>'入力シート'!F69</f>
        <v>0.0526130108441305</v>
      </c>
      <c r="F63" s="189">
        <f>'入力シート'!H69</f>
        <v>229956531</v>
      </c>
      <c r="G63" s="174">
        <f>'入力シート'!I69</f>
        <v>0.11285935595085528</v>
      </c>
      <c r="H63" s="440" t="s">
        <v>7</v>
      </c>
      <c r="I63" s="441"/>
    </row>
    <row r="64" spans="2:9" ht="18.75" customHeight="1" thickBot="1">
      <c r="B64" s="68"/>
      <c r="C64" s="69" t="s">
        <v>1</v>
      </c>
      <c r="D64" s="175">
        <f>'入力シート'!E70</f>
        <v>12224816</v>
      </c>
      <c r="E64" s="176">
        <f>'入力シート'!F70</f>
        <v>0.07240524246943081</v>
      </c>
      <c r="F64" s="177">
        <f>'入力シート'!H70</f>
        <v>297452056</v>
      </c>
      <c r="G64" s="176">
        <f>'入力シート'!I70</f>
        <v>0.08779266119619056</v>
      </c>
      <c r="H64" s="456" t="s">
        <v>7</v>
      </c>
      <c r="I64" s="457"/>
    </row>
    <row r="65" spans="2:9" ht="18.75" customHeight="1">
      <c r="B65" s="36"/>
      <c r="C65" s="58" t="s">
        <v>44</v>
      </c>
      <c r="D65" s="178">
        <f>'入力シート'!E71</f>
        <v>741402</v>
      </c>
      <c r="E65" s="179">
        <f>'入力シート'!F71</f>
        <v>0.0837546867805381</v>
      </c>
      <c r="F65" s="180">
        <f>'入力シート'!H71</f>
        <v>2597307</v>
      </c>
      <c r="G65" s="179">
        <f>'入力シート'!I71</f>
        <v>-0.3977476988658497</v>
      </c>
      <c r="H65" s="466"/>
      <c r="I65" s="467"/>
    </row>
    <row r="66" spans="2:9" ht="17.25" customHeight="1">
      <c r="B66" s="36" t="s">
        <v>52</v>
      </c>
      <c r="C66" s="59" t="s">
        <v>45</v>
      </c>
      <c r="D66" s="181">
        <f>'入力シート'!E72</f>
        <v>2903899</v>
      </c>
      <c r="E66" s="174">
        <f>'入力シート'!F72</f>
        <v>0.025313845572619176</v>
      </c>
      <c r="F66" s="189">
        <f>'入力シート'!H72</f>
        <v>187027000</v>
      </c>
      <c r="G66" s="174">
        <f>'入力シート'!I72</f>
        <v>0.0842019222965531</v>
      </c>
      <c r="H66" s="462"/>
      <c r="I66" s="463"/>
    </row>
    <row r="67" spans="2:9" ht="18" customHeight="1">
      <c r="B67" s="36"/>
      <c r="C67" s="71" t="s">
        <v>1</v>
      </c>
      <c r="D67" s="183">
        <f>'入力シート'!E73</f>
        <v>3645301</v>
      </c>
      <c r="E67" s="184">
        <f>'入力シート'!F73</f>
        <v>0.036683625732657266</v>
      </c>
      <c r="F67" s="185">
        <f>'入力シート'!H73</f>
        <v>189624307</v>
      </c>
      <c r="G67" s="184">
        <f>'入力シート'!I73</f>
        <v>0.0724467716069872</v>
      </c>
      <c r="H67" s="464" t="s">
        <v>7</v>
      </c>
      <c r="I67" s="465"/>
    </row>
    <row r="68" spans="2:9" ht="18" customHeight="1">
      <c r="B68" s="45" t="s">
        <v>2</v>
      </c>
      <c r="C68" s="71" t="s">
        <v>44</v>
      </c>
      <c r="D68" s="183">
        <f>'入力シート'!E74</f>
        <v>6737736</v>
      </c>
      <c r="E68" s="186">
        <f>'入力シート'!F74</f>
        <v>0.08294775850122393</v>
      </c>
      <c r="F68" s="187">
        <f>'入力シート'!H74</f>
        <v>64743563</v>
      </c>
      <c r="G68" s="186">
        <f>'入力シート'!I74</f>
        <v>0.03846567361299513</v>
      </c>
      <c r="H68" s="454"/>
      <c r="I68" s="455"/>
    </row>
    <row r="69" spans="2:9" ht="17.25" customHeight="1">
      <c r="B69" s="43" t="s">
        <v>48</v>
      </c>
      <c r="C69" s="59" t="s">
        <v>45</v>
      </c>
      <c r="D69" s="181">
        <f>'入力シート'!E75</f>
        <v>1532252</v>
      </c>
      <c r="E69" s="174">
        <f>'入力シート'!F75</f>
        <v>0.12083167833032316</v>
      </c>
      <c r="F69" s="189">
        <f>'入力シート'!H75</f>
        <v>42849932</v>
      </c>
      <c r="G69" s="174">
        <f>'入力シート'!I75</f>
        <v>0.2570102487420416</v>
      </c>
      <c r="H69" s="462"/>
      <c r="I69" s="463"/>
    </row>
    <row r="70" spans="2:9" ht="17.25" customHeight="1">
      <c r="B70" s="46"/>
      <c r="C70" s="73" t="s">
        <v>1</v>
      </c>
      <c r="D70" s="190">
        <f>'入力シート'!E76</f>
        <v>8269988</v>
      </c>
      <c r="E70" s="191">
        <f>'入力シート'!F76</f>
        <v>0.08977233344709856</v>
      </c>
      <c r="F70" s="193">
        <f>'入力シート'!H76</f>
        <v>107593495</v>
      </c>
      <c r="G70" s="191">
        <f>'入力シート'!I76</f>
        <v>0.11571956845920628</v>
      </c>
      <c r="H70" s="460"/>
      <c r="I70" s="461"/>
    </row>
    <row r="71" spans="2:9" ht="17.25" customHeight="1">
      <c r="B71" s="43"/>
      <c r="C71" s="58" t="s">
        <v>44</v>
      </c>
      <c r="D71" s="178">
        <f>'入力シート'!E77</f>
        <v>91267</v>
      </c>
      <c r="E71" s="179">
        <f>'入力シート'!F77</f>
        <v>0.10476686195710072</v>
      </c>
      <c r="F71" s="180">
        <f>'入力シート'!H77</f>
        <v>9875</v>
      </c>
      <c r="G71" s="179">
        <f>'入力シート'!I77</f>
        <v>-0.09411980552242916</v>
      </c>
      <c r="H71" s="468"/>
      <c r="I71" s="469"/>
    </row>
    <row r="72" spans="2:9" ht="17.25" customHeight="1">
      <c r="B72" s="43" t="s">
        <v>14</v>
      </c>
      <c r="C72" s="59" t="s">
        <v>45</v>
      </c>
      <c r="D72" s="181">
        <f>'入力シート'!E78</f>
        <v>9415</v>
      </c>
      <c r="E72" s="174">
        <f>'入力シート'!F78</f>
        <v>-0.21430359676207966</v>
      </c>
      <c r="F72" s="189">
        <f>'入力シート'!H78</f>
        <v>7212</v>
      </c>
      <c r="G72" s="174">
        <f>'入力シート'!I78</f>
        <v>0.01864406779661021</v>
      </c>
      <c r="H72" s="440" t="s">
        <v>7</v>
      </c>
      <c r="I72" s="441"/>
    </row>
    <row r="73" spans="2:9" ht="18" customHeight="1">
      <c r="B73" s="43"/>
      <c r="C73" s="71" t="s">
        <v>1</v>
      </c>
      <c r="D73" s="183">
        <f>'入力シート'!E79</f>
        <v>100682</v>
      </c>
      <c r="E73" s="191">
        <f>'入力シート'!F79</f>
        <v>0.06434800993710033</v>
      </c>
      <c r="F73" s="185">
        <f>'入力シート'!H79</f>
        <v>17087</v>
      </c>
      <c r="G73" s="184">
        <f>'入力シート'!I79</f>
        <v>-0.049719147989544465</v>
      </c>
      <c r="H73" s="436" t="s">
        <v>7</v>
      </c>
      <c r="I73" s="437"/>
    </row>
    <row r="74" spans="2:9" ht="18" customHeight="1">
      <c r="B74" s="41" t="s">
        <v>25</v>
      </c>
      <c r="C74" s="82" t="s">
        <v>44</v>
      </c>
      <c r="D74" s="190">
        <f>'入力シート'!E80</f>
        <v>2798</v>
      </c>
      <c r="E74" s="191">
        <f>'入力シート'!F80</f>
        <v>-0.041452552243919194</v>
      </c>
      <c r="F74" s="196">
        <f>'入力シート'!H80</f>
        <v>1270</v>
      </c>
      <c r="G74" s="191">
        <f>'入力シート'!I80</f>
        <v>-0.00470219435736674</v>
      </c>
      <c r="H74" s="436" t="s">
        <v>7</v>
      </c>
      <c r="I74" s="437"/>
    </row>
    <row r="75" spans="2:9" ht="18" customHeight="1">
      <c r="B75" s="41" t="s">
        <v>26</v>
      </c>
      <c r="C75" s="82" t="s">
        <v>44</v>
      </c>
      <c r="D75" s="190">
        <f>'入力シート'!E81</f>
        <v>2775</v>
      </c>
      <c r="E75" s="191">
        <f>'入力シート'!F81</f>
        <v>0.19303525365434226</v>
      </c>
      <c r="F75" s="196">
        <f>'入力シート'!H81</f>
        <v>346</v>
      </c>
      <c r="G75" s="191">
        <f>'入力シート'!I81</f>
        <v>-0.170263788968825</v>
      </c>
      <c r="H75" s="436" t="s">
        <v>7</v>
      </c>
      <c r="I75" s="437"/>
    </row>
    <row r="76" spans="2:9" ht="18.75" customHeight="1">
      <c r="B76" s="41" t="s">
        <v>85</v>
      </c>
      <c r="C76" s="58" t="s">
        <v>44</v>
      </c>
      <c r="D76" s="178">
        <f>'入力シート'!E84</f>
        <v>28499</v>
      </c>
      <c r="E76" s="179">
        <f>'入力シート'!F84</f>
        <v>0.07300451807228914</v>
      </c>
      <c r="F76" s="178">
        <f>'入力シート'!H84</f>
        <v>96827</v>
      </c>
      <c r="G76" s="179">
        <f>'入力シート'!I84</f>
        <v>-0.0743559103293342</v>
      </c>
      <c r="H76" s="436" t="s">
        <v>7</v>
      </c>
      <c r="I76" s="437"/>
    </row>
    <row r="77" spans="2:9" ht="18" customHeight="1">
      <c r="B77" s="41" t="s">
        <v>27</v>
      </c>
      <c r="C77" s="73" t="s">
        <v>44</v>
      </c>
      <c r="D77" s="190">
        <f>'入力シート'!E85</f>
        <v>3606</v>
      </c>
      <c r="E77" s="191">
        <f>'入力シート'!F85</f>
        <v>0.09704898083358682</v>
      </c>
      <c r="F77" s="193">
        <f>'入力シート'!H85</f>
        <v>2017</v>
      </c>
      <c r="G77" s="191">
        <f>'入力シート'!I85</f>
        <v>-0.03631151457238413</v>
      </c>
      <c r="H77" s="436" t="s">
        <v>7</v>
      </c>
      <c r="I77" s="437"/>
    </row>
    <row r="78" spans="2:9" ht="18" customHeight="1">
      <c r="B78" s="41" t="s">
        <v>28</v>
      </c>
      <c r="C78" s="73" t="s">
        <v>44</v>
      </c>
      <c r="D78" s="190">
        <f>'入力シート'!E86</f>
        <v>2933</v>
      </c>
      <c r="E78" s="191">
        <f>'入力シート'!F86</f>
        <v>0.11267071320182098</v>
      </c>
      <c r="F78" s="193">
        <f>'入力シート'!H86</f>
        <v>288</v>
      </c>
      <c r="G78" s="191">
        <f>'入力シート'!I86</f>
        <v>1.796116504854369</v>
      </c>
      <c r="H78" s="436" t="s">
        <v>91</v>
      </c>
      <c r="I78" s="437"/>
    </row>
    <row r="79" spans="2:9" ht="18" customHeight="1">
      <c r="B79" s="41" t="s">
        <v>29</v>
      </c>
      <c r="C79" s="73" t="s">
        <v>44</v>
      </c>
      <c r="D79" s="190">
        <f>'入力シート'!E87</f>
        <v>0</v>
      </c>
      <c r="E79" s="191" t="str">
        <f>'入力シート'!F87</f>
        <v>　　　　　 －</v>
      </c>
      <c r="F79" s="193">
        <f>'入力シート'!H87</f>
        <v>0</v>
      </c>
      <c r="G79" s="191" t="str">
        <f>'入力シート'!I87</f>
        <v>　　　　　 －</v>
      </c>
      <c r="H79" s="436" t="s">
        <v>7</v>
      </c>
      <c r="I79" s="437"/>
    </row>
    <row r="80" spans="2:9" ht="17.25" customHeight="1">
      <c r="B80" s="36"/>
      <c r="C80" s="58" t="s">
        <v>44</v>
      </c>
      <c r="D80" s="178">
        <f>'入力シート'!E88</f>
        <v>16970</v>
      </c>
      <c r="E80" s="179">
        <f>'入力シート'!F88</f>
        <v>0.022350744020724234</v>
      </c>
      <c r="F80" s="180">
        <f>'入力シート'!H88</f>
        <v>0</v>
      </c>
      <c r="G80" s="179" t="str">
        <f>'入力シート'!I88</f>
        <v>　　　　　 －</v>
      </c>
      <c r="H80" s="434" t="s">
        <v>7</v>
      </c>
      <c r="I80" s="435"/>
    </row>
    <row r="81" spans="2:9" ht="17.25" customHeight="1">
      <c r="B81" s="36" t="s">
        <v>30</v>
      </c>
      <c r="C81" s="59" t="s">
        <v>45</v>
      </c>
      <c r="D81" s="181">
        <f>'入力シート'!E89</f>
        <v>0</v>
      </c>
      <c r="E81" s="188" t="str">
        <f>'入力シート'!F89</f>
        <v>　　　　　 －</v>
      </c>
      <c r="F81" s="189">
        <f>'入力シート'!H89</f>
        <v>0</v>
      </c>
      <c r="G81" s="174" t="str">
        <f>'入力シート'!I89</f>
        <v>　　　　　 －</v>
      </c>
      <c r="H81" s="440" t="s">
        <v>7</v>
      </c>
      <c r="I81" s="441"/>
    </row>
    <row r="82" spans="2:9" ht="18" customHeight="1">
      <c r="B82" s="40"/>
      <c r="C82" s="73" t="s">
        <v>1</v>
      </c>
      <c r="D82" s="204">
        <f>'入力シート'!E90</f>
        <v>16970</v>
      </c>
      <c r="E82" s="191">
        <f>'入力シート'!F90</f>
        <v>0.022350744020724234</v>
      </c>
      <c r="F82" s="193">
        <f>'入力シート'!H90</f>
        <v>0</v>
      </c>
      <c r="G82" s="179" t="str">
        <f>'入力シート'!I90</f>
        <v>　　　　　 －</v>
      </c>
      <c r="H82" s="436" t="s">
        <v>7</v>
      </c>
      <c r="I82" s="437"/>
    </row>
    <row r="83" spans="2:9" ht="18" customHeight="1">
      <c r="B83" s="36"/>
      <c r="C83" s="58" t="s">
        <v>44</v>
      </c>
      <c r="D83" s="183">
        <f>'入力シート'!E91</f>
        <v>43815</v>
      </c>
      <c r="E83" s="186">
        <f>'入力シート'!F91</f>
        <v>0.12470159406525139</v>
      </c>
      <c r="F83" s="187">
        <f>'入力シート'!H91</f>
        <v>40109</v>
      </c>
      <c r="G83" s="186">
        <f>'入力シート'!I91</f>
        <v>0.41005449112322023</v>
      </c>
      <c r="H83" s="454"/>
      <c r="I83" s="455"/>
    </row>
    <row r="84" spans="2:9" ht="18" customHeight="1">
      <c r="B84" s="36" t="s">
        <v>55</v>
      </c>
      <c r="C84" s="59" t="s">
        <v>45</v>
      </c>
      <c r="D84" s="181">
        <f>'入力シート'!E92</f>
        <v>29194</v>
      </c>
      <c r="E84" s="188">
        <f>'入力シート'!F92</f>
        <v>-0.07911172796668975</v>
      </c>
      <c r="F84" s="189">
        <f>'入力シート'!H92</f>
        <v>45003</v>
      </c>
      <c r="G84" s="179">
        <f>'入力シート'!I92</f>
        <v>4.291980244590781</v>
      </c>
      <c r="H84" s="452"/>
      <c r="I84" s="453"/>
    </row>
    <row r="85" spans="2:9" ht="18" customHeight="1">
      <c r="B85" s="40"/>
      <c r="C85" s="73" t="s">
        <v>1</v>
      </c>
      <c r="D85" s="204">
        <f>'入力シート'!E93</f>
        <v>73009</v>
      </c>
      <c r="E85" s="191">
        <f>'入力シート'!F93</f>
        <v>0.03325832519565797</v>
      </c>
      <c r="F85" s="193">
        <f>'入力シート'!H93</f>
        <v>85112</v>
      </c>
      <c r="G85" s="191">
        <f>'入力シート'!I93</f>
        <v>1.3034994181168638</v>
      </c>
      <c r="H85" s="450"/>
      <c r="I85" s="451"/>
    </row>
    <row r="86" spans="2:9" ht="18" customHeight="1">
      <c r="B86" s="39" t="s">
        <v>34</v>
      </c>
      <c r="C86" s="102" t="s">
        <v>44</v>
      </c>
      <c r="D86" s="190">
        <f>'入力シート'!E94</f>
        <v>11624</v>
      </c>
      <c r="E86" s="191">
        <f>'入力シート'!F94</f>
        <v>0.08788020589611611</v>
      </c>
      <c r="F86" s="193">
        <f>'入力シート'!H94</f>
        <v>3923</v>
      </c>
      <c r="G86" s="191">
        <f>'入力シート'!I94</f>
        <v>0.008483290488431772</v>
      </c>
      <c r="H86" s="436" t="s">
        <v>7</v>
      </c>
      <c r="I86" s="437"/>
    </row>
    <row r="87" spans="2:9" ht="18" customHeight="1">
      <c r="B87" s="39"/>
      <c r="C87" s="72" t="s">
        <v>44</v>
      </c>
      <c r="D87" s="178">
        <f>'入力シート'!E95</f>
        <v>56968</v>
      </c>
      <c r="E87" s="179">
        <f>'入力シート'!F95</f>
        <v>0.21697891521223633</v>
      </c>
      <c r="F87" s="180">
        <f>'入力シート'!H95</f>
        <v>0</v>
      </c>
      <c r="G87" s="179" t="str">
        <f>'入力シート'!I95</f>
        <v>　　　　　 －</v>
      </c>
      <c r="H87" s="448"/>
      <c r="I87" s="449"/>
    </row>
    <row r="88" spans="2:9" ht="18" customHeight="1">
      <c r="B88" s="36" t="s">
        <v>58</v>
      </c>
      <c r="C88" s="59" t="s">
        <v>45</v>
      </c>
      <c r="D88" s="181">
        <f>'入力シート'!E96</f>
        <v>9663</v>
      </c>
      <c r="E88" s="188">
        <f>'入力シート'!F96</f>
        <v>-0.4420900692840647</v>
      </c>
      <c r="F88" s="189">
        <f>'入力シート'!H96</f>
        <v>27384</v>
      </c>
      <c r="G88" s="188">
        <f>'入力シート'!I96</f>
        <v>-0.06857142857142862</v>
      </c>
      <c r="H88" s="446"/>
      <c r="I88" s="447"/>
    </row>
    <row r="89" spans="2:9" ht="18" customHeight="1" thickBot="1">
      <c r="B89" s="38"/>
      <c r="C89" s="103" t="s">
        <v>1</v>
      </c>
      <c r="D89" s="205">
        <f>'入力シート'!E97</f>
        <v>66631</v>
      </c>
      <c r="E89" s="206">
        <f>'入力シート'!F97</f>
        <v>0.03898270727105446</v>
      </c>
      <c r="F89" s="207">
        <f>'入力シート'!H97</f>
        <v>27384</v>
      </c>
      <c r="G89" s="206">
        <f>'入力シート'!I97</f>
        <v>-0.06857142857142862</v>
      </c>
      <c r="H89" s="444"/>
      <c r="I89" s="445"/>
    </row>
    <row r="90" spans="2:9" ht="19.5" customHeight="1" thickTop="1">
      <c r="B90" s="37" t="s">
        <v>36</v>
      </c>
      <c r="C90" s="83" t="s">
        <v>44</v>
      </c>
      <c r="D90" s="208">
        <f>'入力シート'!E98</f>
        <v>11156626</v>
      </c>
      <c r="E90" s="209">
        <f>'入力シート'!F98</f>
        <v>0.08427416407891242</v>
      </c>
      <c r="F90" s="210">
        <f>'入力シート'!H98</f>
        <v>89466152</v>
      </c>
      <c r="G90" s="209">
        <f>'入力シート'!I98</f>
        <v>0.003208903989238232</v>
      </c>
      <c r="H90" s="442" t="s">
        <v>7</v>
      </c>
      <c r="I90" s="443"/>
    </row>
    <row r="91" spans="2:9" ht="18" customHeight="1">
      <c r="B91" s="36"/>
      <c r="C91" s="85" t="s">
        <v>45</v>
      </c>
      <c r="D91" s="173">
        <f>'入力シート'!E99</f>
        <v>4871112</v>
      </c>
      <c r="E91" s="174">
        <f>'入力シート'!F99</f>
        <v>0.06749428626466014</v>
      </c>
      <c r="F91" s="189">
        <f>'入力シート'!H99</f>
        <v>230969143</v>
      </c>
      <c r="G91" s="174">
        <f>'入力シート'!I99</f>
        <v>0.11331129903574366</v>
      </c>
      <c r="H91" s="440" t="s">
        <v>7</v>
      </c>
      <c r="I91" s="441"/>
    </row>
    <row r="92" spans="2:9" ht="18.75" customHeight="1" thickBot="1">
      <c r="B92" s="38" t="s">
        <v>37</v>
      </c>
      <c r="C92" s="86" t="s">
        <v>1</v>
      </c>
      <c r="D92" s="211">
        <f>'入力シート'!E100</f>
        <v>16027738</v>
      </c>
      <c r="E92" s="206">
        <f>'入力シート'!F100</f>
        <v>0.07911892956223543</v>
      </c>
      <c r="F92" s="207">
        <f>'入力シート'!H100</f>
        <v>320435295</v>
      </c>
      <c r="G92" s="206">
        <f>'入力シート'!I100</f>
        <v>0.08021096461781152</v>
      </c>
      <c r="H92" s="438" t="s">
        <v>7</v>
      </c>
      <c r="I92" s="439"/>
    </row>
    <row r="93" spans="2:9" ht="24.75" customHeight="1" thickTop="1">
      <c r="B93" s="88"/>
      <c r="C93" s="89"/>
      <c r="D93" s="90" t="s">
        <v>51</v>
      </c>
      <c r="E93" s="91" t="s">
        <v>87</v>
      </c>
      <c r="F93" s="54"/>
      <c r="G93" s="92"/>
      <c r="H93" s="54"/>
      <c r="I93" s="92"/>
    </row>
    <row r="94" spans="2:9" ht="19.5" customHeight="1">
      <c r="B94" s="88"/>
      <c r="C94" s="89"/>
      <c r="D94" s="54"/>
      <c r="E94" s="91" t="s">
        <v>109</v>
      </c>
      <c r="F94" s="54"/>
      <c r="G94" s="92"/>
      <c r="H94" s="54"/>
      <c r="I94" s="92"/>
    </row>
    <row r="95" spans="2:9" ht="19.5" customHeight="1">
      <c r="B95" s="88"/>
      <c r="C95" s="89"/>
      <c r="D95" s="54"/>
      <c r="E95" s="91" t="s">
        <v>110</v>
      </c>
      <c r="F95" s="54"/>
      <c r="G95" s="92"/>
      <c r="H95" s="54"/>
      <c r="I95" s="92"/>
    </row>
    <row r="96" spans="2:9" ht="27.75" customHeight="1">
      <c r="B96" s="88"/>
      <c r="C96" s="89"/>
      <c r="D96" s="54"/>
      <c r="E96" s="92"/>
      <c r="F96" s="54"/>
      <c r="G96" s="92"/>
      <c r="H96" s="54"/>
      <c r="I96" s="92"/>
    </row>
    <row r="97" spans="2:9" ht="27.75" customHeight="1" thickBot="1">
      <c r="B97" s="88"/>
      <c r="C97" s="89"/>
      <c r="D97" s="54"/>
      <c r="E97" s="92"/>
      <c r="F97" s="54"/>
      <c r="G97" s="92"/>
      <c r="H97" s="54"/>
      <c r="I97" s="92"/>
    </row>
    <row r="98" spans="2:9" ht="27.75" customHeight="1">
      <c r="B98" s="93" t="s">
        <v>3</v>
      </c>
      <c r="C98" s="129" t="s">
        <v>71</v>
      </c>
      <c r="D98" s="334">
        <f>'入力シート'!E103</f>
        <v>7479138</v>
      </c>
      <c r="E98" s="335">
        <f>'入力シート'!F103</f>
        <v>0.08302769510936359</v>
      </c>
      <c r="F98" s="334">
        <f>'入力シート'!H103</f>
        <v>67340870</v>
      </c>
      <c r="G98" s="335">
        <f>'入力シート'!I103</f>
        <v>0.010243457276682522</v>
      </c>
      <c r="H98" s="75"/>
      <c r="I98" s="92"/>
    </row>
    <row r="99" spans="2:9" ht="27.75" customHeight="1">
      <c r="B99" s="94"/>
      <c r="C99" s="130" t="s">
        <v>72</v>
      </c>
      <c r="D99" s="338">
        <f>'入力シート'!E104</f>
        <v>4436151</v>
      </c>
      <c r="E99" s="339">
        <f>'入力シート'!F104</f>
        <v>0.056409539558285315</v>
      </c>
      <c r="F99" s="338">
        <f>'入力シート'!H104</f>
        <v>229876932</v>
      </c>
      <c r="G99" s="339">
        <f>'入力シート'!I104</f>
        <v>0.11271637698391057</v>
      </c>
      <c r="H99" s="75"/>
      <c r="I99" s="92"/>
    </row>
    <row r="100" spans="2:9" ht="27.75" customHeight="1" thickBot="1">
      <c r="B100" s="95"/>
      <c r="C100" s="131" t="s">
        <v>1</v>
      </c>
      <c r="D100" s="342">
        <f>'入力シート'!E105</f>
        <v>11915289</v>
      </c>
      <c r="E100" s="343">
        <f>'入力シート'!F105</f>
        <v>0.07296227658792764</v>
      </c>
      <c r="F100" s="342">
        <f>'入力シート'!H105</f>
        <v>297217802</v>
      </c>
      <c r="G100" s="343">
        <f>'入力シート'!I105</f>
        <v>0.08771847989248482</v>
      </c>
      <c r="H100" s="75"/>
      <c r="I100" s="92"/>
    </row>
    <row r="101" spans="2:9" ht="27.75" customHeight="1">
      <c r="B101" s="93" t="s">
        <v>15</v>
      </c>
      <c r="C101" s="129" t="s">
        <v>71</v>
      </c>
      <c r="D101" s="334">
        <f>'入力シート'!E106</f>
        <v>3064671</v>
      </c>
      <c r="E101" s="335">
        <f>'入力シート'!F106</f>
        <v>0.08108820298560526</v>
      </c>
      <c r="F101" s="334">
        <f>'入力シート'!H106</f>
        <v>21452737</v>
      </c>
      <c r="G101" s="335">
        <f>'入力シート'!I106</f>
        <v>-0.016792147550174663</v>
      </c>
      <c r="H101" s="75"/>
      <c r="I101" s="92"/>
    </row>
    <row r="102" spans="2:9" ht="27.75" customHeight="1">
      <c r="B102" s="94"/>
      <c r="C102" s="130" t="s">
        <v>72</v>
      </c>
      <c r="D102" s="338">
        <f>'入力シート'!E107</f>
        <v>389324</v>
      </c>
      <c r="E102" s="339">
        <f>'入力シート'!F107</f>
        <v>0.24838150085133526</v>
      </c>
      <c r="F102" s="338">
        <f>'入力シート'!H107</f>
        <v>1019824</v>
      </c>
      <c r="G102" s="339">
        <f>'入力シート'!I107</f>
        <v>0.2246578171870759</v>
      </c>
      <c r="H102" s="75"/>
      <c r="I102" s="92"/>
    </row>
    <row r="103" spans="2:9" ht="27.75" customHeight="1" thickBot="1">
      <c r="B103" s="95"/>
      <c r="C103" s="131" t="s">
        <v>1</v>
      </c>
      <c r="D103" s="342">
        <f>'入力シート'!E108</f>
        <v>3453995</v>
      </c>
      <c r="E103" s="343">
        <f>'入力シート'!F108</f>
        <v>0.09766848393457828</v>
      </c>
      <c r="F103" s="342">
        <f>'入力シート'!H108</f>
        <v>22472561</v>
      </c>
      <c r="G103" s="343">
        <f>'入力シート'!I108</f>
        <v>-0.007915814805392052</v>
      </c>
      <c r="H103" s="75"/>
      <c r="I103" s="92"/>
    </row>
    <row r="104" spans="2:9" ht="27.75" customHeight="1">
      <c r="B104" s="93" t="s">
        <v>31</v>
      </c>
      <c r="C104" s="129" t="s">
        <v>71</v>
      </c>
      <c r="D104" s="334">
        <f>'入力シート'!E109</f>
        <v>490634</v>
      </c>
      <c r="E104" s="335">
        <f>'入力シート'!F109</f>
        <v>0.07259050038366599</v>
      </c>
      <c r="F104" s="334">
        <f>'入力シート'!H109</f>
        <v>633125</v>
      </c>
      <c r="G104" s="335">
        <f>'入力シート'!I109</f>
        <v>-0.07105809509137195</v>
      </c>
      <c r="H104" s="75"/>
      <c r="I104" s="92"/>
    </row>
    <row r="105" spans="2:9" ht="27.75" customHeight="1">
      <c r="B105" s="94"/>
      <c r="C105" s="130" t="s">
        <v>72</v>
      </c>
      <c r="D105" s="338">
        <f>'入力シート'!E110</f>
        <v>35974</v>
      </c>
      <c r="E105" s="339">
        <f>'入力シート'!F110</f>
        <v>0.03755191508998612</v>
      </c>
      <c r="F105" s="338">
        <f>'入力シート'!H110</f>
        <v>45003</v>
      </c>
      <c r="G105" s="339">
        <f>'入力シート'!I110</f>
        <v>4.288870607591962</v>
      </c>
      <c r="H105" s="75"/>
      <c r="I105" s="92"/>
    </row>
    <row r="106" spans="2:9" ht="27.75" customHeight="1" thickBot="1">
      <c r="B106" s="95"/>
      <c r="C106" s="96" t="s">
        <v>1</v>
      </c>
      <c r="D106" s="342">
        <f>'入力シート'!E111</f>
        <v>526608</v>
      </c>
      <c r="E106" s="343">
        <f>'入力シート'!F111</f>
        <v>0.07012178394272728</v>
      </c>
      <c r="F106" s="342">
        <f>'入力シート'!H111</f>
        <v>678128</v>
      </c>
      <c r="G106" s="343">
        <f>'入力シート'!I111</f>
        <v>-0.017296946370191746</v>
      </c>
      <c r="H106" s="75"/>
      <c r="I106" s="92"/>
    </row>
    <row r="107" spans="2:9" ht="27.75" customHeight="1">
      <c r="B107" s="93" t="s">
        <v>33</v>
      </c>
      <c r="C107" s="129" t="s">
        <v>71</v>
      </c>
      <c r="D107" s="334">
        <f>'入力シート'!E112</f>
        <v>110559</v>
      </c>
      <c r="E107" s="346">
        <f>'入力シート'!F112</f>
        <v>0.3682367209544082</v>
      </c>
      <c r="F107" s="334">
        <f>'入力シート'!H112</f>
        <v>35497</v>
      </c>
      <c r="G107" s="346">
        <f>'入力シート'!I112</f>
        <v>1.0460545276384807</v>
      </c>
      <c r="H107" s="75"/>
      <c r="I107" s="92"/>
    </row>
    <row r="108" spans="2:9" ht="27.75" customHeight="1">
      <c r="B108" s="94"/>
      <c r="C108" s="130" t="s">
        <v>72</v>
      </c>
      <c r="D108" s="338">
        <f>'入力シート'!E113</f>
        <v>9663</v>
      </c>
      <c r="E108" s="339">
        <f>'入力シート'!F113</f>
        <v>-0.4420900692840647</v>
      </c>
      <c r="F108" s="338">
        <f>'入力シート'!H113</f>
        <v>27384</v>
      </c>
      <c r="G108" s="339">
        <f>'入力シート'!I113</f>
        <v>-0.06857142857142862</v>
      </c>
      <c r="H108" s="75"/>
      <c r="I108" s="92"/>
    </row>
    <row r="109" spans="2:9" ht="27.75" customHeight="1" thickBot="1">
      <c r="B109" s="95"/>
      <c r="C109" s="96" t="s">
        <v>1</v>
      </c>
      <c r="D109" s="342">
        <f>'入力シート'!E114</f>
        <v>120222</v>
      </c>
      <c r="E109" s="343">
        <f>'入力シート'!F114</f>
        <v>0.22520484285190157</v>
      </c>
      <c r="F109" s="342">
        <f>'入力シート'!H114</f>
        <v>62881</v>
      </c>
      <c r="G109" s="343">
        <f>'入力シート'!I114</f>
        <v>0.3450769000406426</v>
      </c>
      <c r="H109" s="75"/>
      <c r="I109" s="92"/>
    </row>
    <row r="110" spans="2:9" ht="27.75" customHeight="1" thickBot="1">
      <c r="B110" s="97" t="s">
        <v>35</v>
      </c>
      <c r="C110" s="98" t="s">
        <v>44</v>
      </c>
      <c r="D110" s="347">
        <f>'入力シート'!E115</f>
        <v>11624</v>
      </c>
      <c r="E110" s="348">
        <f>'入力シート'!F115</f>
        <v>0.08788020589611611</v>
      </c>
      <c r="F110" s="347">
        <f>'入力シート'!H115</f>
        <v>3923</v>
      </c>
      <c r="G110" s="348">
        <f>'入力シート'!I115</f>
        <v>0.008483290488431772</v>
      </c>
      <c r="H110" s="75"/>
      <c r="I110" s="92"/>
    </row>
    <row r="111" s="56" customFormat="1" ht="13.5"/>
    <row r="112" s="56" customFormat="1" ht="13.5"/>
    <row r="113" s="56" customFormat="1" ht="13.5"/>
    <row r="114" s="56" customFormat="1" ht="13.5"/>
    <row r="115" s="56" customFormat="1" ht="13.5">
      <c r="B115" s="56">
        <v>1</v>
      </c>
    </row>
    <row r="116" s="56" customFormat="1" ht="13.5"/>
  </sheetData>
  <sheetProtection/>
  <mergeCells count="94">
    <mergeCell ref="H92:I92"/>
    <mergeCell ref="H82:I82"/>
    <mergeCell ref="H83:I83"/>
    <mergeCell ref="H84:I84"/>
    <mergeCell ref="H85:I85"/>
    <mergeCell ref="H86:I86"/>
    <mergeCell ref="H80:I80"/>
    <mergeCell ref="H81:I81"/>
    <mergeCell ref="H88:I88"/>
    <mergeCell ref="H89:I89"/>
    <mergeCell ref="H90:I90"/>
    <mergeCell ref="H91:I91"/>
    <mergeCell ref="H71:I71"/>
    <mergeCell ref="H72:I72"/>
    <mergeCell ref="H73:I73"/>
    <mergeCell ref="H74:I74"/>
    <mergeCell ref="H75:I75"/>
    <mergeCell ref="H87:I87"/>
    <mergeCell ref="H76:I76"/>
    <mergeCell ref="H77:I77"/>
    <mergeCell ref="H78:I78"/>
    <mergeCell ref="H79:I79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H5:I5"/>
    <mergeCell ref="H6:I6"/>
    <mergeCell ref="H7:I7"/>
    <mergeCell ref="H8:I8"/>
    <mergeCell ref="H9:I9"/>
    <mergeCell ref="H10:I10"/>
    <mergeCell ref="B1:I1"/>
    <mergeCell ref="D2:E2"/>
    <mergeCell ref="F2:G2"/>
    <mergeCell ref="H2:I2"/>
    <mergeCell ref="H3:I3"/>
    <mergeCell ref="H4:I4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2017-10-27T02:00:45Z</cp:lastPrinted>
  <dcterms:created xsi:type="dcterms:W3CDTF">2001-02-01T06:36:37Z</dcterms:created>
  <dcterms:modified xsi:type="dcterms:W3CDTF">2018-07-17T06:12:33Z</dcterms:modified>
  <cp:category/>
  <cp:version/>
  <cp:contentType/>
  <cp:contentStatus/>
</cp:coreProperties>
</file>