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tabRatio="598" activeTab="4"/>
  </bookViews>
  <sheets>
    <sheet name="入力シート" sheetId="1" r:id="rId1"/>
    <sheet name="入力シート 着陸回数" sheetId="2" r:id="rId2"/>
    <sheet name="地区別 " sheetId="3" r:id="rId3"/>
    <sheet name="局議用 " sheetId="4" r:id="rId4"/>
    <sheet name="ホームページ掲載用" sheetId="5" r:id="rId5"/>
  </sheets>
  <definedNames>
    <definedName name="_xlfn.SUMIFS" hidden="1">#NAME?</definedName>
    <definedName name="_xlnm.Print_Area" localSheetId="4">'ホームページ掲載用'!$A$1:$G$97</definedName>
    <definedName name="_xlnm.Print_Area" localSheetId="3">'局議用 '!$A$1:$J$97</definedName>
    <definedName name="_xlnm.Print_Area" localSheetId="2">'地区別 '!$A$1:$M$95</definedName>
    <definedName name="_xlnm.Print_Area" localSheetId="0">'入力シート'!$A$1:$I$118</definedName>
    <definedName name="_xlnm.Print_Area" localSheetId="1">'入力シート 着陸回数'!$A$1:$L$110</definedName>
    <definedName name="_xlnm.Print_Titles" localSheetId="4">'ホームページ掲載用'!$2:$3</definedName>
    <definedName name="_xlnm.Print_Titles" localSheetId="3">'局議用 '!$2:$3</definedName>
  </definedNames>
  <calcPr fullCalcOnLoad="1"/>
</workbook>
</file>

<file path=xl/sharedStrings.xml><?xml version="1.0" encoding="utf-8"?>
<sst xmlns="http://schemas.openxmlformats.org/spreadsheetml/2006/main" count="960" uniqueCount="133">
  <si>
    <t>旅客数（人）</t>
  </si>
  <si>
    <t>計</t>
  </si>
  <si>
    <t>東京</t>
  </si>
  <si>
    <t>第一種空港</t>
  </si>
  <si>
    <t>新千歳</t>
  </si>
  <si>
    <t>旭川</t>
  </si>
  <si>
    <t>稚内</t>
  </si>
  <si>
    <t>　</t>
  </si>
  <si>
    <t>釧路</t>
  </si>
  <si>
    <t>帯広</t>
  </si>
  <si>
    <t>函館</t>
  </si>
  <si>
    <t>仙台</t>
  </si>
  <si>
    <t>秋田</t>
  </si>
  <si>
    <t>山形</t>
  </si>
  <si>
    <t>新潟</t>
  </si>
  <si>
    <t>第二種空港</t>
  </si>
  <si>
    <t>利尻</t>
  </si>
  <si>
    <t>礼文</t>
  </si>
  <si>
    <t>奥尻</t>
  </si>
  <si>
    <t>中標津</t>
  </si>
  <si>
    <t>女満別</t>
  </si>
  <si>
    <t>青森</t>
  </si>
  <si>
    <t>花巻</t>
  </si>
  <si>
    <t>庄内</t>
  </si>
  <si>
    <t>福島</t>
  </si>
  <si>
    <t>大島</t>
  </si>
  <si>
    <t>三宅島</t>
  </si>
  <si>
    <t>新島</t>
  </si>
  <si>
    <t>神津島</t>
  </si>
  <si>
    <t>佐渡</t>
  </si>
  <si>
    <t>松本</t>
  </si>
  <si>
    <t>第三種空港</t>
  </si>
  <si>
    <t>丘珠</t>
  </si>
  <si>
    <t>共用飛行場</t>
  </si>
  <si>
    <t>調布</t>
  </si>
  <si>
    <t>その他飛行場</t>
  </si>
  <si>
    <t>東京航空局</t>
  </si>
  <si>
    <t>合　　計</t>
  </si>
  <si>
    <t>北海道地区</t>
  </si>
  <si>
    <t>東北地区</t>
  </si>
  <si>
    <t>旅　　客</t>
  </si>
  <si>
    <t>貨　　物</t>
  </si>
  <si>
    <t>備　　考</t>
  </si>
  <si>
    <t>対前年同月比（％）</t>
  </si>
  <si>
    <t>国内</t>
  </si>
  <si>
    <t>国際</t>
  </si>
  <si>
    <t>合計</t>
  </si>
  <si>
    <t>（羽田）</t>
  </si>
  <si>
    <t>（羽田）</t>
  </si>
  <si>
    <t>貨物（kg）</t>
  </si>
  <si>
    <t>貨物量（kg）</t>
  </si>
  <si>
    <t>（注）</t>
  </si>
  <si>
    <t>成田</t>
  </si>
  <si>
    <t>花巻</t>
  </si>
  <si>
    <t>空港等名</t>
  </si>
  <si>
    <t>静岡</t>
  </si>
  <si>
    <t>関東信越静岡地区</t>
  </si>
  <si>
    <t>関東信越静岡地区</t>
  </si>
  <si>
    <t>百里</t>
  </si>
  <si>
    <t>国内</t>
  </si>
  <si>
    <t>国際</t>
  </si>
  <si>
    <t>計</t>
  </si>
  <si>
    <t>第二種国内</t>
  </si>
  <si>
    <t>第二種国際</t>
  </si>
  <si>
    <t>第三種国内</t>
  </si>
  <si>
    <t>第三種国際</t>
  </si>
  <si>
    <t>共用国内</t>
  </si>
  <si>
    <t>共用国際</t>
  </si>
  <si>
    <t>第一種国内</t>
  </si>
  <si>
    <t>第一種国際</t>
  </si>
  <si>
    <t>その他国内</t>
  </si>
  <si>
    <t>国内</t>
  </si>
  <si>
    <t>国際</t>
  </si>
  <si>
    <t>第一種空港以外</t>
  </si>
  <si>
    <t>（地方空港）合計</t>
  </si>
  <si>
    <r>
      <t>礼文</t>
    </r>
    <r>
      <rPr>
        <sz val="14"/>
        <color indexed="10"/>
        <rFont val="ＭＳ Ｐゴシック"/>
        <family val="3"/>
      </rPr>
      <t>（H21.4～休止）</t>
    </r>
  </si>
  <si>
    <t>紋別</t>
  </si>
  <si>
    <t>紋別</t>
  </si>
  <si>
    <t>大館能代</t>
  </si>
  <si>
    <t>大館能代</t>
  </si>
  <si>
    <t>大館能代</t>
  </si>
  <si>
    <t>三沢</t>
  </si>
  <si>
    <t>三沢</t>
  </si>
  <si>
    <t>成田</t>
  </si>
  <si>
    <t>八丈島</t>
  </si>
  <si>
    <t>八丈島</t>
  </si>
  <si>
    <t>八丈島</t>
  </si>
  <si>
    <r>
      <t>　（１）</t>
    </r>
    <r>
      <rPr>
        <b/>
        <sz val="14"/>
        <rFont val="ＭＳ Ｐゴシック"/>
        <family val="3"/>
      </rPr>
      <t>東京航空局調べ（但し、成田は成田国際空港株式会社、東京税関作成の資料による）</t>
    </r>
  </si>
  <si>
    <r>
      <t xml:space="preserve">                       （１）</t>
    </r>
    <r>
      <rPr>
        <b/>
        <sz val="20"/>
        <rFont val="ＭＳ Ｐゴシック"/>
        <family val="3"/>
      </rPr>
      <t>東京航空局調べ（但し成田は、成田国際空港株式会社、東京税関作成の資料による）</t>
    </r>
  </si>
  <si>
    <t>紋別</t>
  </si>
  <si>
    <t>国内</t>
  </si>
  <si>
    <t>着陸回数</t>
  </si>
  <si>
    <t>対前年
同月比（％）</t>
  </si>
  <si>
    <t>対前年
同月増減（％）</t>
  </si>
  <si>
    <t>旅　　客</t>
  </si>
  <si>
    <t>貨　　物</t>
  </si>
  <si>
    <t xml:space="preserve">  （注）</t>
  </si>
  <si>
    <t>定期</t>
  </si>
  <si>
    <t>その他</t>
  </si>
  <si>
    <t>民間機 計</t>
  </si>
  <si>
    <t>対前年
同月比（％）</t>
  </si>
  <si>
    <t>定期</t>
  </si>
  <si>
    <t>その他</t>
  </si>
  <si>
    <t>計</t>
  </si>
  <si>
    <t>着陸回数（民間機）</t>
  </si>
  <si>
    <t xml:space="preserve">                     　（３）対前年同月比（％）について前年実績が無い場合「－」と記載</t>
  </si>
  <si>
    <t xml:space="preserve">                     　（２）着陸回数の「その他」は、チャーター便、ダイバート機、プライベート機等</t>
  </si>
  <si>
    <t>　（２）着陸回数の「その他」は、チャーター便、ダイバート機、プライベート機等</t>
  </si>
  <si>
    <t>　（３）対前年同月比（％）について前年実績が無い場合「－」と記載</t>
  </si>
  <si>
    <t>-</t>
  </si>
  <si>
    <t>紋別</t>
  </si>
  <si>
    <t>大館能代</t>
  </si>
  <si>
    <t>三沢</t>
  </si>
  <si>
    <t>（羽田）</t>
  </si>
  <si>
    <t>八丈島</t>
  </si>
  <si>
    <t>-</t>
  </si>
  <si>
    <t>-</t>
  </si>
  <si>
    <t>備　　　考</t>
  </si>
  <si>
    <t xml:space="preserve"> </t>
  </si>
  <si>
    <t>－</t>
  </si>
  <si>
    <t>-</t>
  </si>
  <si>
    <t>管内空港の利用概況集計表（平成30年4月速報値）</t>
  </si>
  <si>
    <t>H29.4 旅客数（人）</t>
  </si>
  <si>
    <t>H30.4 旅客数（人）</t>
  </si>
  <si>
    <t>H29.4 貨物量（kg）</t>
  </si>
  <si>
    <t>H30.4 貨物量（kg）</t>
  </si>
  <si>
    <t>H29.4 定期</t>
  </si>
  <si>
    <t>H30.4 定期</t>
  </si>
  <si>
    <t>H29.4 その他</t>
  </si>
  <si>
    <t>H30.4 その他</t>
  </si>
  <si>
    <t>H29.4 民間機計</t>
  </si>
  <si>
    <t>H30.4 民間機計</t>
  </si>
  <si>
    <t>函館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</si>
</sst>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\!\-#,##0"/>
    <numFmt numFmtId="177" formatCode="&quot;¥&quot;#,##0.00;[Red]&quot;¥&quot;&quot;¥&quot;\!\-#,##0.00"/>
    <numFmt numFmtId="178" formatCode="0.0%"/>
    <numFmt numFmtId="179" formatCode="0.000_ "/>
    <numFmt numFmtId="180" formatCode="\+0.0%;\-0.0%"/>
    <numFmt numFmtId="181" formatCode="0_);[Red]\(0\)"/>
    <numFmt numFmtId="182" formatCode="0_ "/>
    <numFmt numFmtId="183" formatCode="#,##0_);[Red]\(#,##0\)"/>
  </numFmts>
  <fonts count="6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20"/>
      <name val="ＭＳ Ｐゴシック"/>
      <family val="3"/>
    </font>
    <font>
      <sz val="24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b/>
      <sz val="20"/>
      <name val="ＭＳ Ｐゴシック"/>
      <family val="3"/>
    </font>
    <font>
      <sz val="26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b/>
      <sz val="22"/>
      <name val="ＭＳ Ｐゴシック"/>
      <family val="3"/>
    </font>
    <font>
      <sz val="15"/>
      <name val="ＭＳ Ｐゴシック"/>
      <family val="3"/>
    </font>
    <font>
      <sz val="6"/>
      <name val="ＭＳ Ｐゴシック"/>
      <family val="3"/>
    </font>
    <font>
      <sz val="14"/>
      <color indexed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ＭＳ Ｐゴシック"/>
      <family val="3"/>
    </font>
    <font>
      <sz val="14"/>
      <color theme="1"/>
      <name val="ＭＳ Ｐゴシック"/>
      <family val="3"/>
    </font>
    <font>
      <b/>
      <sz val="16"/>
      <color indexed="8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99"/>
        <bgColor indexed="64"/>
      </patternFill>
    </fill>
  </fills>
  <borders count="1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medium"/>
      <top style="thin"/>
      <bottom style="dashed"/>
    </border>
    <border>
      <left style="thin"/>
      <right>
        <color indexed="63"/>
      </right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ck"/>
    </border>
    <border>
      <left style="thick"/>
      <right style="thin"/>
      <top>
        <color indexed="63"/>
      </top>
      <bottom style="thick"/>
    </border>
    <border>
      <left style="medium"/>
      <right>
        <color indexed="63"/>
      </right>
      <top style="thin"/>
      <bottom style="medium"/>
    </border>
    <border>
      <left style="thick"/>
      <right style="thin"/>
      <top style="thick"/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 style="medium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 style="dash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dashed"/>
    </border>
    <border>
      <left style="thin"/>
      <right style="thin"/>
      <top style="thin"/>
      <bottom style="medium"/>
    </border>
    <border>
      <left style="thin"/>
      <right style="thin"/>
      <top style="thick"/>
      <bottom style="dashed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dashed"/>
    </border>
    <border>
      <left style="thin"/>
      <right style="medium"/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 style="dashed"/>
      <bottom style="dashed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 style="dashed"/>
    </border>
    <border>
      <left style="medium"/>
      <right style="thin"/>
      <top style="thick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 style="medium"/>
      <right style="thin"/>
      <top style="thin"/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ashed"/>
    </border>
    <border>
      <left style="thin"/>
      <right>
        <color indexed="63"/>
      </right>
      <top style="dashed"/>
      <bottom>
        <color indexed="63"/>
      </bottom>
    </border>
    <border>
      <left style="thin"/>
      <right style="medium"/>
      <top style="medium"/>
      <bottom style="dashed"/>
    </border>
    <border>
      <left style="thin"/>
      <right style="medium"/>
      <top style="dashed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ashed"/>
      <bottom style="dashed"/>
    </border>
    <border>
      <left style="thin"/>
      <right style="medium"/>
      <top style="thin"/>
      <bottom style="thick"/>
    </border>
    <border>
      <left style="thin"/>
      <right style="medium"/>
      <top style="thick"/>
      <bottom style="dashed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dashed"/>
    </border>
    <border>
      <left style="medium"/>
      <right style="thin"/>
      <top style="dashed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ashed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/>
      <right/>
      <top style="thin"/>
      <bottom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dashed"/>
    </border>
    <border>
      <left style="medium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>
        <color indexed="63"/>
      </right>
      <top style="dashed"/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 style="dashed"/>
    </border>
    <border>
      <left style="thin"/>
      <right>
        <color indexed="63"/>
      </right>
      <top style="thin"/>
      <bottom style="thick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ashed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 style="medium"/>
      <bottom style="dashed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medium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thin"/>
      <bottom style="dashed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dashed"/>
      <bottom style="thin"/>
    </border>
    <border>
      <left style="medium"/>
      <right style="thick"/>
      <top style="medium"/>
      <bottom style="dashed"/>
    </border>
    <border>
      <left style="medium"/>
      <right style="thick"/>
      <top style="dashed"/>
      <bottom>
        <color indexed="63"/>
      </bottom>
    </border>
    <border>
      <left style="medium"/>
      <right style="thick"/>
      <top style="thin"/>
      <bottom style="thin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 style="thick"/>
      <top style="thin"/>
      <bottom style="dotted"/>
    </border>
    <border>
      <left>
        <color indexed="63"/>
      </left>
      <right style="thick"/>
      <top style="thick"/>
      <bottom style="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ck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ck"/>
    </border>
    <border>
      <left style="medium"/>
      <right>
        <color indexed="63"/>
      </right>
      <top style="dashed"/>
      <bottom style="thin"/>
    </border>
    <border>
      <left style="medium"/>
      <right>
        <color indexed="63"/>
      </right>
      <top style="thick"/>
      <bottom style="dashed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 style="thin"/>
      <bottom style="dashed"/>
    </border>
    <border>
      <left style="medium"/>
      <right>
        <color indexed="63"/>
      </right>
      <top style="medium"/>
      <bottom style="dashed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ck"/>
      <bottom style="medium"/>
    </border>
    <border>
      <left style="medium"/>
      <right style="thick"/>
      <top style="thick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1" borderId="4" applyNumberFormat="0" applyAlignment="0" applyProtection="0"/>
    <xf numFmtId="0" fontId="41" fillId="0" borderId="0">
      <alignment/>
      <protection/>
    </xf>
    <xf numFmtId="0" fontId="57" fillId="32" borderId="0" applyNumberFormat="0" applyBorder="0" applyAlignment="0" applyProtection="0"/>
  </cellStyleXfs>
  <cellXfs count="489">
    <xf numFmtId="0" fontId="0" fillId="0" borderId="0" xfId="0" applyAlignment="1">
      <alignment/>
    </xf>
    <xf numFmtId="38" fontId="0" fillId="0" borderId="0" xfId="48" applyAlignment="1">
      <alignment/>
    </xf>
    <xf numFmtId="38" fontId="0" fillId="0" borderId="0" xfId="48" applyAlignment="1">
      <alignment horizontal="center"/>
    </xf>
    <xf numFmtId="38" fontId="7" fillId="0" borderId="10" xfId="48" applyFont="1" applyBorder="1" applyAlignment="1">
      <alignment horizontal="center"/>
    </xf>
    <xf numFmtId="38" fontId="7" fillId="0" borderId="11" xfId="48" applyFont="1" applyBorder="1" applyAlignment="1">
      <alignment horizontal="center"/>
    </xf>
    <xf numFmtId="178" fontId="0" fillId="0" borderId="0" xfId="42" applyNumberFormat="1" applyAlignment="1">
      <alignment/>
    </xf>
    <xf numFmtId="38" fontId="11" fillId="0" borderId="12" xfId="48" applyFont="1" applyBorder="1" applyAlignment="1">
      <alignment horizontal="center"/>
    </xf>
    <xf numFmtId="38" fontId="7" fillId="0" borderId="13" xfId="48" applyFont="1" applyBorder="1" applyAlignment="1">
      <alignment horizontal="centerContinuous"/>
    </xf>
    <xf numFmtId="38" fontId="7" fillId="0" borderId="14" xfId="48" applyFont="1" applyBorder="1" applyAlignment="1">
      <alignment horizontal="center"/>
    </xf>
    <xf numFmtId="38" fontId="7" fillId="0" borderId="15" xfId="48" applyFont="1" applyBorder="1" applyAlignment="1">
      <alignment horizontal="center"/>
    </xf>
    <xf numFmtId="38" fontId="7" fillId="0" borderId="16" xfId="48" applyFont="1" applyBorder="1" applyAlignment="1">
      <alignment horizontal="center"/>
    </xf>
    <xf numFmtId="0" fontId="0" fillId="0" borderId="0" xfId="0" applyBorder="1" applyAlignment="1">
      <alignment/>
    </xf>
    <xf numFmtId="38" fontId="7" fillId="0" borderId="17" xfId="48" applyFont="1" applyBorder="1" applyAlignment="1">
      <alignment horizontal="centerContinuous"/>
    </xf>
    <xf numFmtId="0" fontId="0" fillId="0" borderId="0" xfId="0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/>
    </xf>
    <xf numFmtId="38" fontId="11" fillId="0" borderId="18" xfId="48" applyFont="1" applyBorder="1" applyAlignment="1">
      <alignment horizontal="centerContinuous"/>
    </xf>
    <xf numFmtId="38" fontId="11" fillId="0" borderId="19" xfId="48" applyFont="1" applyBorder="1" applyAlignment="1">
      <alignment horizontal="centerContinuous"/>
    </xf>
    <xf numFmtId="38" fontId="11" fillId="0" borderId="20" xfId="48" applyFont="1" applyBorder="1" applyAlignment="1">
      <alignment horizontal="centerContinuous"/>
    </xf>
    <xf numFmtId="38" fontId="6" fillId="0" borderId="21" xfId="48" applyFont="1" applyBorder="1" applyAlignment="1">
      <alignment horizontal="center"/>
    </xf>
    <xf numFmtId="38" fontId="6" fillId="0" borderId="22" xfId="48" applyFont="1" applyBorder="1" applyAlignment="1">
      <alignment horizontal="center"/>
    </xf>
    <xf numFmtId="38" fontId="6" fillId="0" borderId="23" xfId="48" applyFont="1" applyBorder="1" applyAlignment="1">
      <alignment horizontal="center"/>
    </xf>
    <xf numFmtId="38" fontId="6" fillId="0" borderId="24" xfId="48" applyFont="1" applyBorder="1" applyAlignment="1">
      <alignment horizontal="center"/>
    </xf>
    <xf numFmtId="179" fontId="14" fillId="0" borderId="0" xfId="0" applyNumberFormat="1" applyFont="1" applyAlignment="1">
      <alignment/>
    </xf>
    <xf numFmtId="38" fontId="11" fillId="0" borderId="25" xfId="48" applyFont="1" applyBorder="1" applyAlignment="1">
      <alignment horizontal="centerContinuous"/>
    </xf>
    <xf numFmtId="38" fontId="7" fillId="0" borderId="26" xfId="48" applyFont="1" applyBorder="1" applyAlignment="1">
      <alignment horizontal="center"/>
    </xf>
    <xf numFmtId="38" fontId="6" fillId="33" borderId="21" xfId="48" applyFont="1" applyFill="1" applyBorder="1" applyAlignment="1">
      <alignment horizontal="center"/>
    </xf>
    <xf numFmtId="38" fontId="6" fillId="33" borderId="27" xfId="48" applyFont="1" applyFill="1" applyBorder="1" applyAlignment="1">
      <alignment horizontal="center"/>
    </xf>
    <xf numFmtId="38" fontId="11" fillId="0" borderId="28" xfId="48" applyFont="1" applyBorder="1" applyAlignment="1">
      <alignment horizontal="center"/>
    </xf>
    <xf numFmtId="38" fontId="6" fillId="0" borderId="23" xfId="48" applyFont="1" applyFill="1" applyBorder="1" applyAlignment="1">
      <alignment horizontal="center"/>
    </xf>
    <xf numFmtId="38" fontId="6" fillId="0" borderId="21" xfId="48" applyFont="1" applyFill="1" applyBorder="1" applyAlignment="1">
      <alignment horizontal="center"/>
    </xf>
    <xf numFmtId="38" fontId="6" fillId="0" borderId="22" xfId="48" applyFont="1" applyFill="1" applyBorder="1" applyAlignment="1">
      <alignment horizontal="center"/>
    </xf>
    <xf numFmtId="38" fontId="7" fillId="0" borderId="21" xfId="48" applyFont="1" applyFill="1" applyBorder="1" applyAlignment="1">
      <alignment horizontal="center"/>
    </xf>
    <xf numFmtId="38" fontId="7" fillId="0" borderId="29" xfId="48" applyFont="1" applyFill="1" applyBorder="1" applyAlignment="1">
      <alignment horizontal="center"/>
    </xf>
    <xf numFmtId="38" fontId="7" fillId="0" borderId="27" xfId="48" applyFont="1" applyFill="1" applyBorder="1" applyAlignment="1">
      <alignment horizontal="center"/>
    </xf>
    <xf numFmtId="38" fontId="7" fillId="0" borderId="23" xfId="48" applyFont="1" applyFill="1" applyBorder="1" applyAlignment="1">
      <alignment horizontal="center"/>
    </xf>
    <xf numFmtId="38" fontId="7" fillId="0" borderId="22" xfId="48" applyFont="1" applyFill="1" applyBorder="1" applyAlignment="1">
      <alignment horizontal="center"/>
    </xf>
    <xf numFmtId="38" fontId="7" fillId="0" borderId="30" xfId="48" applyFont="1" applyFill="1" applyBorder="1" applyAlignment="1">
      <alignment horizontal="center"/>
    </xf>
    <xf numFmtId="0" fontId="7" fillId="0" borderId="24" xfId="0" applyFont="1" applyFill="1" applyBorder="1" applyAlignment="1">
      <alignment/>
    </xf>
    <xf numFmtId="38" fontId="7" fillId="0" borderId="24" xfId="48" applyFont="1" applyFill="1" applyBorder="1" applyAlignment="1">
      <alignment horizontal="center"/>
    </xf>
    <xf numFmtId="38" fontId="7" fillId="0" borderId="31" xfId="48" applyFont="1" applyFill="1" applyBorder="1" applyAlignment="1">
      <alignment horizontal="center"/>
    </xf>
    <xf numFmtId="38" fontId="7" fillId="0" borderId="32" xfId="48" applyFont="1" applyFill="1" applyBorder="1" applyAlignment="1">
      <alignment horizontal="center"/>
    </xf>
    <xf numFmtId="38" fontId="7" fillId="0" borderId="33" xfId="48" applyFont="1" applyFill="1" applyBorder="1" applyAlignment="1">
      <alignment horizontal="center"/>
    </xf>
    <xf numFmtId="38" fontId="8" fillId="0" borderId="34" xfId="48" applyFont="1" applyFill="1" applyBorder="1" applyAlignment="1">
      <alignment/>
    </xf>
    <xf numFmtId="38" fontId="8" fillId="0" borderId="35" xfId="48" applyFont="1" applyFill="1" applyBorder="1" applyAlignment="1">
      <alignment/>
    </xf>
    <xf numFmtId="38" fontId="8" fillId="0" borderId="36" xfId="48" applyFont="1" applyFill="1" applyBorder="1" applyAlignment="1">
      <alignment/>
    </xf>
    <xf numFmtId="38" fontId="8" fillId="0" borderId="37" xfId="48" applyFont="1" applyFill="1" applyBorder="1" applyAlignment="1">
      <alignment/>
    </xf>
    <xf numFmtId="38" fontId="8" fillId="0" borderId="10" xfId="48" applyFont="1" applyFill="1" applyBorder="1" applyAlignment="1">
      <alignment/>
    </xf>
    <xf numFmtId="38" fontId="8" fillId="0" borderId="38" xfId="48" applyFont="1" applyFill="1" applyBorder="1" applyAlignment="1">
      <alignment/>
    </xf>
    <xf numFmtId="38" fontId="8" fillId="0" borderId="39" xfId="48" applyFont="1" applyFill="1" applyBorder="1" applyAlignment="1">
      <alignment/>
    </xf>
    <xf numFmtId="38" fontId="9" fillId="0" borderId="0" xfId="48" applyFont="1" applyFill="1" applyBorder="1" applyAlignment="1">
      <alignment/>
    </xf>
    <xf numFmtId="38" fontId="9" fillId="0" borderId="12" xfId="48" applyFont="1" applyFill="1" applyBorder="1" applyAlignment="1">
      <alignment/>
    </xf>
    <xf numFmtId="0" fontId="0" fillId="0" borderId="0" xfId="0" applyFill="1" applyAlignment="1">
      <alignment/>
    </xf>
    <xf numFmtId="38" fontId="0" fillId="0" borderId="0" xfId="48" applyFill="1" applyAlignment="1">
      <alignment/>
    </xf>
    <xf numFmtId="38" fontId="7" fillId="0" borderId="40" xfId="48" applyFont="1" applyFill="1" applyBorder="1" applyAlignment="1">
      <alignment horizontal="center"/>
    </xf>
    <xf numFmtId="38" fontId="7" fillId="0" borderId="34" xfId="48" applyFont="1" applyFill="1" applyBorder="1" applyAlignment="1">
      <alignment horizontal="center"/>
    </xf>
    <xf numFmtId="38" fontId="6" fillId="0" borderId="18" xfId="48" applyFont="1" applyFill="1" applyBorder="1" applyAlignment="1">
      <alignment horizontal="centerContinuous"/>
    </xf>
    <xf numFmtId="38" fontId="0" fillId="0" borderId="19" xfId="48" applyFill="1" applyBorder="1" applyAlignment="1">
      <alignment horizontal="centerContinuous"/>
    </xf>
    <xf numFmtId="38" fontId="7" fillId="0" borderId="24" xfId="48" applyFont="1" applyFill="1" applyBorder="1" applyAlignment="1">
      <alignment horizontal="centerContinuous"/>
    </xf>
    <xf numFmtId="38" fontId="7" fillId="0" borderId="0" xfId="48" applyFont="1" applyFill="1" applyBorder="1" applyAlignment="1">
      <alignment horizontal="centerContinuous"/>
    </xf>
    <xf numFmtId="178" fontId="7" fillId="0" borderId="41" xfId="42" applyNumberFormat="1" applyFont="1" applyFill="1" applyBorder="1" applyAlignment="1">
      <alignment horizontal="center"/>
    </xf>
    <xf numFmtId="38" fontId="7" fillId="0" borderId="42" xfId="48" applyFont="1" applyFill="1" applyBorder="1" applyAlignment="1">
      <alignment horizontal="center"/>
    </xf>
    <xf numFmtId="38" fontId="7" fillId="0" borderId="36" xfId="48" applyFont="1" applyFill="1" applyBorder="1" applyAlignment="1">
      <alignment horizontal="center"/>
    </xf>
    <xf numFmtId="38" fontId="8" fillId="0" borderId="43" xfId="48" applyNumberFormat="1" applyFont="1" applyFill="1" applyBorder="1" applyAlignment="1">
      <alignment/>
    </xf>
    <xf numFmtId="38" fontId="7" fillId="0" borderId="44" xfId="48" applyFont="1" applyFill="1" applyBorder="1" applyAlignment="1">
      <alignment horizontal="center"/>
    </xf>
    <xf numFmtId="38" fontId="7" fillId="0" borderId="37" xfId="48" applyFont="1" applyFill="1" applyBorder="1" applyAlignment="1">
      <alignment horizontal="center"/>
    </xf>
    <xf numFmtId="38" fontId="7" fillId="0" borderId="45" xfId="48" applyFont="1" applyFill="1" applyBorder="1" applyAlignment="1">
      <alignment horizontal="center"/>
    </xf>
    <xf numFmtId="38" fontId="7" fillId="0" borderId="35" xfId="48" applyFont="1" applyFill="1" applyBorder="1" applyAlignment="1">
      <alignment horizontal="center"/>
    </xf>
    <xf numFmtId="38" fontId="7" fillId="0" borderId="46" xfId="48" applyFont="1" applyFill="1" applyBorder="1" applyAlignment="1">
      <alignment horizontal="center"/>
    </xf>
    <xf numFmtId="38" fontId="7" fillId="0" borderId="10" xfId="48" applyFont="1" applyFill="1" applyBorder="1" applyAlignment="1">
      <alignment horizontal="center"/>
    </xf>
    <xf numFmtId="38" fontId="7" fillId="0" borderId="47" xfId="48" applyFont="1" applyFill="1" applyBorder="1" applyAlignment="1">
      <alignment horizontal="center"/>
    </xf>
    <xf numFmtId="38" fontId="7" fillId="0" borderId="11" xfId="48" applyFont="1" applyFill="1" applyBorder="1" applyAlignment="1">
      <alignment horizontal="center"/>
    </xf>
    <xf numFmtId="38" fontId="8" fillId="0" borderId="48" xfId="48" applyNumberFormat="1" applyFont="1" applyFill="1" applyBorder="1" applyAlignment="1">
      <alignment horizontal="right"/>
    </xf>
    <xf numFmtId="38" fontId="7" fillId="0" borderId="49" xfId="48" applyFont="1" applyFill="1" applyBorder="1" applyAlignment="1">
      <alignment horizontal="center"/>
    </xf>
    <xf numFmtId="38" fontId="7" fillId="0" borderId="50" xfId="48" applyFont="1" applyFill="1" applyBorder="1" applyAlignment="1">
      <alignment horizontal="center"/>
    </xf>
    <xf numFmtId="38" fontId="9" fillId="0" borderId="51" xfId="48" applyFont="1" applyFill="1" applyBorder="1" applyAlignment="1">
      <alignment/>
    </xf>
    <xf numFmtId="38" fontId="7" fillId="0" borderId="52" xfId="48" applyFont="1" applyFill="1" applyBorder="1" applyAlignment="1">
      <alignment horizontal="center"/>
    </xf>
    <xf numFmtId="38" fontId="7" fillId="0" borderId="53" xfId="48" applyFont="1" applyFill="1" applyBorder="1" applyAlignment="1">
      <alignment horizontal="center"/>
    </xf>
    <xf numFmtId="38" fontId="7" fillId="0" borderId="54" xfId="48" applyFont="1" applyFill="1" applyBorder="1" applyAlignment="1">
      <alignment horizontal="center"/>
    </xf>
    <xf numFmtId="38" fontId="8" fillId="0" borderId="55" xfId="48" applyNumberFormat="1" applyFont="1" applyFill="1" applyBorder="1" applyAlignment="1">
      <alignment/>
    </xf>
    <xf numFmtId="38" fontId="7" fillId="0" borderId="56" xfId="48" applyFont="1" applyFill="1" applyBorder="1" applyAlignment="1">
      <alignment horizontal="center"/>
    </xf>
    <xf numFmtId="38" fontId="7" fillId="0" borderId="57" xfId="48" applyFont="1" applyFill="1" applyBorder="1" applyAlignment="1">
      <alignment horizontal="center"/>
    </xf>
    <xf numFmtId="38" fontId="8" fillId="0" borderId="58" xfId="48" applyNumberFormat="1" applyFont="1" applyFill="1" applyBorder="1" applyAlignment="1">
      <alignment/>
    </xf>
    <xf numFmtId="38" fontId="7" fillId="0" borderId="0" xfId="48" applyFont="1" applyFill="1" applyBorder="1" applyAlignment="1">
      <alignment horizontal="center"/>
    </xf>
    <xf numFmtId="38" fontId="6" fillId="0" borderId="0" xfId="48" applyFont="1" applyFill="1" applyBorder="1" applyAlignment="1">
      <alignment horizontal="center"/>
    </xf>
    <xf numFmtId="38" fontId="8" fillId="0" borderId="0" xfId="48" applyFont="1" applyFill="1" applyBorder="1" applyAlignment="1">
      <alignment horizontal="right" vertical="center"/>
    </xf>
    <xf numFmtId="178" fontId="8" fillId="0" borderId="0" xfId="42" applyNumberFormat="1" applyFont="1" applyFill="1" applyBorder="1" applyAlignment="1">
      <alignment/>
    </xf>
    <xf numFmtId="178" fontId="9" fillId="0" borderId="0" xfId="42" applyNumberFormat="1" applyFont="1" applyFill="1" applyBorder="1" applyAlignment="1">
      <alignment/>
    </xf>
    <xf numFmtId="38" fontId="7" fillId="0" borderId="59" xfId="48" applyFont="1" applyFill="1" applyBorder="1" applyAlignment="1">
      <alignment horizontal="center"/>
    </xf>
    <xf numFmtId="38" fontId="7" fillId="0" borderId="60" xfId="48" applyFont="1" applyFill="1" applyBorder="1" applyAlignment="1">
      <alignment horizontal="center"/>
    </xf>
    <xf numFmtId="38" fontId="7" fillId="0" borderId="61" xfId="48" applyFont="1" applyFill="1" applyBorder="1" applyAlignment="1">
      <alignment horizontal="center"/>
    </xf>
    <xf numFmtId="38" fontId="6" fillId="0" borderId="37" xfId="48" applyFont="1" applyFill="1" applyBorder="1" applyAlignment="1">
      <alignment horizontal="center"/>
    </xf>
    <xf numFmtId="38" fontId="7" fillId="0" borderId="62" xfId="48" applyFont="1" applyFill="1" applyBorder="1" applyAlignment="1">
      <alignment horizontal="center"/>
    </xf>
    <xf numFmtId="38" fontId="6" fillId="0" borderId="63" xfId="48" applyFont="1" applyFill="1" applyBorder="1" applyAlignment="1">
      <alignment horizontal="center"/>
    </xf>
    <xf numFmtId="38" fontId="0" fillId="0" borderId="0" xfId="48" applyFill="1" applyAlignment="1">
      <alignment horizontal="center"/>
    </xf>
    <xf numFmtId="178" fontId="0" fillId="0" borderId="0" xfId="42" applyNumberFormat="1" applyFill="1" applyAlignment="1">
      <alignment/>
    </xf>
    <xf numFmtId="38" fontId="6" fillId="0" borderId="27" xfId="48" applyFont="1" applyBorder="1" applyAlignment="1">
      <alignment horizontal="center"/>
    </xf>
    <xf numFmtId="38" fontId="7" fillId="0" borderId="64" xfId="48" applyFont="1" applyFill="1" applyBorder="1" applyAlignment="1">
      <alignment horizontal="center"/>
    </xf>
    <xf numFmtId="38" fontId="7" fillId="0" borderId="39" xfId="48" applyFont="1" applyFill="1" applyBorder="1" applyAlignment="1">
      <alignment horizontal="center"/>
    </xf>
    <xf numFmtId="38" fontId="7" fillId="0" borderId="0" xfId="48" applyFont="1" applyBorder="1" applyAlignment="1">
      <alignment horizontal="center"/>
    </xf>
    <xf numFmtId="38" fontId="6" fillId="33" borderId="29" xfId="48" applyFont="1" applyFill="1" applyBorder="1" applyAlignment="1">
      <alignment horizontal="center"/>
    </xf>
    <xf numFmtId="38" fontId="8" fillId="0" borderId="65" xfId="48" applyFont="1" applyFill="1" applyBorder="1" applyAlignment="1">
      <alignment/>
    </xf>
    <xf numFmtId="38" fontId="9" fillId="0" borderId="66" xfId="48" applyFont="1" applyFill="1" applyBorder="1" applyAlignment="1">
      <alignment/>
    </xf>
    <xf numFmtId="38" fontId="9" fillId="0" borderId="67" xfId="48" applyFont="1" applyFill="1" applyBorder="1" applyAlignment="1">
      <alignment/>
    </xf>
    <xf numFmtId="38" fontId="7" fillId="34" borderId="42" xfId="48" applyFont="1" applyFill="1" applyBorder="1" applyAlignment="1">
      <alignment horizontal="center"/>
    </xf>
    <xf numFmtId="38" fontId="7" fillId="34" borderId="21" xfId="48" applyFont="1" applyFill="1" applyBorder="1" applyAlignment="1">
      <alignment horizontal="center"/>
    </xf>
    <xf numFmtId="38" fontId="7" fillId="34" borderId="44" xfId="48" applyFont="1" applyFill="1" applyBorder="1" applyAlignment="1">
      <alignment horizontal="center"/>
    </xf>
    <xf numFmtId="38" fontId="7" fillId="34" borderId="29" xfId="48" applyFont="1" applyFill="1" applyBorder="1" applyAlignment="1">
      <alignment horizontal="center"/>
    </xf>
    <xf numFmtId="38" fontId="7" fillId="34" borderId="27" xfId="48" applyFont="1" applyFill="1" applyBorder="1" applyAlignment="1">
      <alignment horizontal="center"/>
    </xf>
    <xf numFmtId="38" fontId="0" fillId="0" borderId="0" xfId="48" applyFont="1" applyFill="1" applyAlignment="1">
      <alignment/>
    </xf>
    <xf numFmtId="38" fontId="7" fillId="0" borderId="68" xfId="48" applyFont="1" applyFill="1" applyBorder="1" applyAlignment="1">
      <alignment horizontal="center"/>
    </xf>
    <xf numFmtId="38" fontId="7" fillId="0" borderId="69" xfId="48" applyFont="1" applyFill="1" applyBorder="1" applyAlignment="1">
      <alignment horizontal="center"/>
    </xf>
    <xf numFmtId="180" fontId="8" fillId="0" borderId="70" xfId="42" applyNumberFormat="1" applyFont="1" applyFill="1" applyBorder="1" applyAlignment="1">
      <alignment/>
    </xf>
    <xf numFmtId="180" fontId="8" fillId="0" borderId="71" xfId="42" applyNumberFormat="1" applyFont="1" applyFill="1" applyBorder="1" applyAlignment="1">
      <alignment/>
    </xf>
    <xf numFmtId="180" fontId="8" fillId="0" borderId="13" xfId="42" applyNumberFormat="1" applyFont="1" applyFill="1" applyBorder="1" applyAlignment="1">
      <alignment/>
    </xf>
    <xf numFmtId="180" fontId="8" fillId="0" borderId="52" xfId="42" applyNumberFormat="1" applyFont="1" applyFill="1" applyBorder="1" applyAlignment="1">
      <alignment/>
    </xf>
    <xf numFmtId="180" fontId="8" fillId="0" borderId="72" xfId="42" applyNumberFormat="1" applyFont="1" applyFill="1" applyBorder="1" applyAlignment="1">
      <alignment/>
    </xf>
    <xf numFmtId="180" fontId="8" fillId="0" borderId="16" xfId="42" applyNumberFormat="1" applyFont="1" applyFill="1" applyBorder="1" applyAlignment="1">
      <alignment/>
    </xf>
    <xf numFmtId="180" fontId="8" fillId="0" borderId="73" xfId="42" applyNumberFormat="1" applyFont="1" applyFill="1" applyBorder="1" applyAlignment="1">
      <alignment/>
    </xf>
    <xf numFmtId="180" fontId="8" fillId="0" borderId="11" xfId="42" applyNumberFormat="1" applyFont="1" applyFill="1" applyBorder="1" applyAlignment="1">
      <alignment/>
    </xf>
    <xf numFmtId="180" fontId="8" fillId="0" borderId="74" xfId="42" applyNumberFormat="1" applyFont="1" applyFill="1" applyBorder="1" applyAlignment="1">
      <alignment/>
    </xf>
    <xf numFmtId="180" fontId="8" fillId="0" borderId="75" xfId="42" applyNumberFormat="1" applyFont="1" applyFill="1" applyBorder="1" applyAlignment="1">
      <alignment/>
    </xf>
    <xf numFmtId="180" fontId="8" fillId="0" borderId="76" xfId="42" applyNumberFormat="1" applyFont="1" applyFill="1" applyBorder="1" applyAlignment="1">
      <alignment/>
    </xf>
    <xf numFmtId="180" fontId="8" fillId="0" borderId="77" xfId="42" applyNumberFormat="1" applyFont="1" applyFill="1" applyBorder="1" applyAlignment="1">
      <alignment/>
    </xf>
    <xf numFmtId="38" fontId="6" fillId="0" borderId="78" xfId="48" applyFont="1" applyFill="1" applyBorder="1" applyAlignment="1">
      <alignment horizontal="center"/>
    </xf>
    <xf numFmtId="38" fontId="6" fillId="0" borderId="53" xfId="48" applyFont="1" applyFill="1" applyBorder="1" applyAlignment="1">
      <alignment horizontal="center"/>
    </xf>
    <xf numFmtId="38" fontId="6" fillId="0" borderId="17" xfId="48" applyFont="1" applyFill="1" applyBorder="1" applyAlignment="1">
      <alignment horizontal="center"/>
    </xf>
    <xf numFmtId="38" fontId="9" fillId="0" borderId="79" xfId="48" applyFont="1" applyFill="1" applyBorder="1" applyAlignment="1">
      <alignment/>
    </xf>
    <xf numFmtId="38" fontId="9" fillId="0" borderId="10" xfId="48" applyFont="1" applyFill="1" applyBorder="1" applyAlignment="1">
      <alignment/>
    </xf>
    <xf numFmtId="38" fontId="9" fillId="0" borderId="37" xfId="48" applyFont="1" applyFill="1" applyBorder="1" applyAlignment="1">
      <alignment/>
    </xf>
    <xf numFmtId="38" fontId="9" fillId="0" borderId="63" xfId="48" applyFont="1" applyFill="1" applyBorder="1" applyAlignment="1">
      <alignment/>
    </xf>
    <xf numFmtId="180" fontId="9" fillId="0" borderId="80" xfId="42" applyNumberFormat="1" applyFont="1" applyFill="1" applyBorder="1" applyAlignment="1">
      <alignment/>
    </xf>
    <xf numFmtId="180" fontId="9" fillId="0" borderId="11" xfId="42" applyNumberFormat="1" applyFont="1" applyFill="1" applyBorder="1" applyAlignment="1">
      <alignment/>
    </xf>
    <xf numFmtId="180" fontId="9" fillId="0" borderId="13" xfId="42" applyNumberFormat="1" applyFont="1" applyFill="1" applyBorder="1" applyAlignment="1">
      <alignment/>
    </xf>
    <xf numFmtId="180" fontId="9" fillId="0" borderId="41" xfId="42" applyNumberFormat="1" applyFont="1" applyFill="1" applyBorder="1" applyAlignment="1">
      <alignment/>
    </xf>
    <xf numFmtId="38" fontId="8" fillId="0" borderId="36" xfId="48" applyNumberFormat="1" applyFont="1" applyFill="1" applyBorder="1" applyAlignment="1">
      <alignment/>
    </xf>
    <xf numFmtId="38" fontId="8" fillId="0" borderId="49" xfId="48" applyNumberFormat="1" applyFont="1" applyFill="1" applyBorder="1" applyAlignment="1">
      <alignment/>
    </xf>
    <xf numFmtId="38" fontId="8" fillId="0" borderId="34" xfId="48" applyNumberFormat="1" applyFont="1" applyFill="1" applyBorder="1" applyAlignment="1">
      <alignment/>
    </xf>
    <xf numFmtId="38" fontId="8" fillId="0" borderId="37" xfId="48" applyNumberFormat="1" applyFont="1" applyFill="1" applyBorder="1" applyAlignment="1">
      <alignment/>
    </xf>
    <xf numFmtId="38" fontId="8" fillId="35" borderId="47" xfId="48" applyNumberFormat="1" applyFont="1" applyFill="1" applyBorder="1" applyAlignment="1">
      <alignment/>
    </xf>
    <xf numFmtId="38" fontId="8" fillId="35" borderId="49" xfId="48" applyNumberFormat="1" applyFont="1" applyFill="1" applyBorder="1" applyAlignment="1">
      <alignment/>
    </xf>
    <xf numFmtId="38" fontId="8" fillId="0" borderId="35" xfId="48" applyNumberFormat="1" applyFont="1" applyFill="1" applyBorder="1" applyAlignment="1">
      <alignment/>
    </xf>
    <xf numFmtId="38" fontId="8" fillId="35" borderId="35" xfId="48" applyNumberFormat="1" applyFont="1" applyFill="1" applyBorder="1" applyAlignment="1">
      <alignment/>
    </xf>
    <xf numFmtId="38" fontId="8" fillId="0" borderId="10" xfId="48" applyNumberFormat="1" applyFont="1" applyFill="1" applyBorder="1" applyAlignment="1">
      <alignment/>
    </xf>
    <xf numFmtId="38" fontId="8" fillId="35" borderId="10" xfId="48" applyNumberFormat="1" applyFont="1" applyFill="1" applyBorder="1" applyAlignment="1">
      <alignment/>
    </xf>
    <xf numFmtId="38" fontId="8" fillId="0" borderId="10" xfId="42" applyNumberFormat="1" applyFont="1" applyFill="1" applyBorder="1" applyAlignment="1">
      <alignment/>
    </xf>
    <xf numFmtId="38" fontId="8" fillId="0" borderId="39" xfId="42" applyNumberFormat="1" applyFont="1" applyFill="1" applyBorder="1" applyAlignment="1">
      <alignment/>
    </xf>
    <xf numFmtId="38" fontId="8" fillId="0" borderId="38" xfId="48" applyNumberFormat="1" applyFont="1" applyFill="1" applyBorder="1" applyAlignment="1">
      <alignment/>
    </xf>
    <xf numFmtId="38" fontId="8" fillId="0" borderId="39" xfId="48" applyNumberFormat="1" applyFont="1" applyFill="1" applyBorder="1" applyAlignment="1">
      <alignment/>
    </xf>
    <xf numFmtId="38" fontId="8" fillId="35" borderId="81" xfId="48" applyNumberFormat="1" applyFont="1" applyFill="1" applyBorder="1" applyAlignment="1">
      <alignment horizontal="right"/>
    </xf>
    <xf numFmtId="38" fontId="8" fillId="35" borderId="46" xfId="48" applyNumberFormat="1" applyFont="1" applyFill="1" applyBorder="1" applyAlignment="1">
      <alignment/>
    </xf>
    <xf numFmtId="38" fontId="8" fillId="35" borderId="50" xfId="48" applyNumberFormat="1" applyFont="1" applyFill="1" applyBorder="1" applyAlignment="1">
      <alignment/>
    </xf>
    <xf numFmtId="38" fontId="8" fillId="35" borderId="40" xfId="48" applyFont="1" applyFill="1" applyBorder="1" applyAlignment="1">
      <alignment/>
    </xf>
    <xf numFmtId="38" fontId="8" fillId="35" borderId="45" xfId="48" applyFont="1" applyFill="1" applyBorder="1" applyAlignment="1">
      <alignment/>
    </xf>
    <xf numFmtId="38" fontId="8" fillId="35" borderId="46" xfId="48" applyFont="1" applyFill="1" applyBorder="1" applyAlignment="1">
      <alignment/>
    </xf>
    <xf numFmtId="38" fontId="8" fillId="35" borderId="34" xfId="48" applyFont="1" applyFill="1" applyBorder="1" applyAlignment="1">
      <alignment/>
    </xf>
    <xf numFmtId="38" fontId="8" fillId="35" borderId="47" xfId="48" applyFont="1" applyFill="1" applyBorder="1" applyAlignment="1">
      <alignment/>
    </xf>
    <xf numFmtId="38" fontId="8" fillId="35" borderId="82" xfId="48" applyFont="1" applyFill="1" applyBorder="1" applyAlignment="1">
      <alignment/>
    </xf>
    <xf numFmtId="38" fontId="8" fillId="35" borderId="10" xfId="48" applyFont="1" applyFill="1" applyBorder="1" applyAlignment="1">
      <alignment/>
    </xf>
    <xf numFmtId="38" fontId="8" fillId="35" borderId="36" xfId="48" applyFont="1" applyFill="1" applyBorder="1" applyAlignment="1">
      <alignment/>
    </xf>
    <xf numFmtId="38" fontId="8" fillId="35" borderId="50" xfId="48" applyFont="1" applyFill="1" applyBorder="1" applyAlignment="1">
      <alignment/>
    </xf>
    <xf numFmtId="38" fontId="8" fillId="35" borderId="35" xfId="48" applyFont="1" applyFill="1" applyBorder="1" applyAlignment="1">
      <alignment/>
    </xf>
    <xf numFmtId="38" fontId="8" fillId="35" borderId="49" xfId="48" applyFont="1" applyFill="1" applyBorder="1" applyAlignment="1">
      <alignment/>
    </xf>
    <xf numFmtId="38" fontId="7" fillId="35" borderId="63" xfId="48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38" fontId="6" fillId="0" borderId="30" xfId="48" applyFont="1" applyBorder="1" applyAlignment="1">
      <alignment horizontal="center"/>
    </xf>
    <xf numFmtId="38" fontId="8" fillId="0" borderId="83" xfId="48" applyNumberFormat="1" applyFont="1" applyFill="1" applyBorder="1" applyAlignment="1">
      <alignment horizontal="right"/>
    </xf>
    <xf numFmtId="180" fontId="8" fillId="0" borderId="70" xfId="42" applyNumberFormat="1" applyFont="1" applyFill="1" applyBorder="1" applyAlignment="1">
      <alignment horizontal="right"/>
    </xf>
    <xf numFmtId="38" fontId="8" fillId="0" borderId="43" xfId="48" applyNumberFormat="1" applyFont="1" applyFill="1" applyBorder="1" applyAlignment="1">
      <alignment horizontal="right"/>
    </xf>
    <xf numFmtId="180" fontId="8" fillId="0" borderId="71" xfId="42" applyNumberFormat="1" applyFont="1" applyFill="1" applyBorder="1" applyAlignment="1">
      <alignment horizontal="right"/>
    </xf>
    <xf numFmtId="38" fontId="8" fillId="0" borderId="12" xfId="48" applyNumberFormat="1" applyFont="1" applyFill="1" applyBorder="1" applyAlignment="1">
      <alignment horizontal="right"/>
    </xf>
    <xf numFmtId="180" fontId="8" fillId="0" borderId="13" xfId="42" applyNumberFormat="1" applyFont="1" applyFill="1" applyBorder="1" applyAlignment="1">
      <alignment horizontal="right"/>
    </xf>
    <xf numFmtId="38" fontId="8" fillId="0" borderId="37" xfId="48" applyFont="1" applyFill="1" applyBorder="1" applyAlignment="1">
      <alignment horizontal="right"/>
    </xf>
    <xf numFmtId="38" fontId="8" fillId="0" borderId="60" xfId="48" applyNumberFormat="1" applyFont="1" applyFill="1" applyBorder="1" applyAlignment="1">
      <alignment horizontal="right"/>
    </xf>
    <xf numFmtId="180" fontId="8" fillId="0" borderId="52" xfId="42" applyNumberFormat="1" applyFont="1" applyFill="1" applyBorder="1" applyAlignment="1">
      <alignment horizontal="right"/>
    </xf>
    <xf numFmtId="38" fontId="8" fillId="0" borderId="40" xfId="48" applyFont="1" applyFill="1" applyBorder="1" applyAlignment="1">
      <alignment horizontal="right"/>
    </xf>
    <xf numFmtId="38" fontId="8" fillId="0" borderId="84" xfId="48" applyNumberFormat="1" applyFont="1" applyFill="1" applyBorder="1" applyAlignment="1">
      <alignment horizontal="right"/>
    </xf>
    <xf numFmtId="38" fontId="8" fillId="0" borderId="45" xfId="48" applyFont="1" applyFill="1" applyBorder="1" applyAlignment="1">
      <alignment horizontal="right"/>
    </xf>
    <xf numFmtId="38" fontId="8" fillId="0" borderId="85" xfId="48" applyNumberFormat="1" applyFont="1" applyFill="1" applyBorder="1" applyAlignment="1">
      <alignment horizontal="right"/>
    </xf>
    <xf numFmtId="180" fontId="8" fillId="0" borderId="72" xfId="42" applyNumberFormat="1" applyFont="1" applyFill="1" applyBorder="1" applyAlignment="1">
      <alignment horizontal="right"/>
    </xf>
    <xf numFmtId="38" fontId="8" fillId="0" borderId="35" xfId="48" applyFont="1" applyFill="1" applyBorder="1" applyAlignment="1">
      <alignment horizontal="right"/>
    </xf>
    <xf numFmtId="180" fontId="8" fillId="0" borderId="16" xfId="42" applyNumberFormat="1" applyFont="1" applyFill="1" applyBorder="1" applyAlignment="1">
      <alignment horizontal="right"/>
    </xf>
    <xf numFmtId="38" fontId="8" fillId="0" borderId="46" xfId="48" applyFont="1" applyFill="1" applyBorder="1" applyAlignment="1">
      <alignment horizontal="right"/>
    </xf>
    <xf numFmtId="180" fontId="8" fillId="0" borderId="73" xfId="42" applyNumberFormat="1" applyFont="1" applyFill="1" applyBorder="1" applyAlignment="1">
      <alignment horizontal="right"/>
    </xf>
    <xf numFmtId="38" fontId="8" fillId="0" borderId="34" xfId="48" applyFont="1" applyFill="1" applyBorder="1" applyAlignment="1">
      <alignment horizontal="right"/>
    </xf>
    <xf numFmtId="38" fontId="8" fillId="0" borderId="65" xfId="48" applyNumberFormat="1" applyFont="1" applyFill="1" applyBorder="1" applyAlignment="1">
      <alignment horizontal="right"/>
    </xf>
    <xf numFmtId="180" fontId="8" fillId="0" borderId="11" xfId="42" applyNumberFormat="1" applyFont="1" applyFill="1" applyBorder="1" applyAlignment="1">
      <alignment horizontal="right"/>
    </xf>
    <xf numFmtId="38" fontId="8" fillId="0" borderId="65" xfId="48" applyFont="1" applyFill="1" applyBorder="1" applyAlignment="1">
      <alignment horizontal="right"/>
    </xf>
    <xf numFmtId="38" fontId="8" fillId="0" borderId="10" xfId="48" applyFont="1" applyFill="1" applyBorder="1" applyAlignment="1">
      <alignment horizontal="right"/>
    </xf>
    <xf numFmtId="180" fontId="8" fillId="0" borderId="74" xfId="42" applyNumberFormat="1" applyFont="1" applyFill="1" applyBorder="1" applyAlignment="1">
      <alignment horizontal="right"/>
    </xf>
    <xf numFmtId="38" fontId="8" fillId="0" borderId="47" xfId="48" applyFont="1" applyFill="1" applyBorder="1" applyAlignment="1">
      <alignment horizontal="right"/>
    </xf>
    <xf numFmtId="38" fontId="8" fillId="0" borderId="82" xfId="48" applyFont="1" applyFill="1" applyBorder="1" applyAlignment="1">
      <alignment horizontal="right"/>
    </xf>
    <xf numFmtId="38" fontId="8" fillId="0" borderId="36" xfId="48" applyFont="1" applyFill="1" applyBorder="1" applyAlignment="1">
      <alignment horizontal="right"/>
    </xf>
    <xf numFmtId="38" fontId="8" fillId="0" borderId="86" xfId="48" applyNumberFormat="1" applyFont="1" applyFill="1" applyBorder="1" applyAlignment="1">
      <alignment horizontal="right"/>
    </xf>
    <xf numFmtId="38" fontId="8" fillId="0" borderId="87" xfId="48" applyNumberFormat="1" applyFont="1" applyFill="1" applyBorder="1" applyAlignment="1">
      <alignment horizontal="right"/>
    </xf>
    <xf numFmtId="180" fontId="8" fillId="0" borderId="75" xfId="42" applyNumberFormat="1" applyFont="1" applyFill="1" applyBorder="1" applyAlignment="1">
      <alignment horizontal="right"/>
    </xf>
    <xf numFmtId="38" fontId="8" fillId="0" borderId="50" xfId="48" applyFont="1" applyFill="1" applyBorder="1" applyAlignment="1">
      <alignment horizontal="right"/>
    </xf>
    <xf numFmtId="38" fontId="8" fillId="0" borderId="86" xfId="48" applyFont="1" applyFill="1" applyBorder="1" applyAlignment="1">
      <alignment horizontal="right"/>
    </xf>
    <xf numFmtId="38" fontId="8" fillId="0" borderId="84" xfId="48" applyFont="1" applyFill="1" applyBorder="1" applyAlignment="1">
      <alignment horizontal="right"/>
    </xf>
    <xf numFmtId="38" fontId="8" fillId="0" borderId="65" xfId="42" applyNumberFormat="1" applyFont="1" applyFill="1" applyBorder="1" applyAlignment="1">
      <alignment horizontal="right"/>
    </xf>
    <xf numFmtId="38" fontId="8" fillId="0" borderId="58" xfId="42" applyNumberFormat="1" applyFont="1" applyFill="1" applyBorder="1" applyAlignment="1">
      <alignment horizontal="right"/>
    </xf>
    <xf numFmtId="180" fontId="8" fillId="0" borderId="76" xfId="42" applyNumberFormat="1" applyFont="1" applyFill="1" applyBorder="1" applyAlignment="1">
      <alignment horizontal="right"/>
    </xf>
    <xf numFmtId="38" fontId="8" fillId="0" borderId="39" xfId="48" applyFont="1" applyFill="1" applyBorder="1" applyAlignment="1">
      <alignment horizontal="right"/>
    </xf>
    <xf numFmtId="38" fontId="8" fillId="0" borderId="55" xfId="48" applyNumberFormat="1" applyFont="1" applyFill="1" applyBorder="1" applyAlignment="1">
      <alignment horizontal="right"/>
    </xf>
    <xf numFmtId="180" fontId="8" fillId="0" borderId="77" xfId="42" applyNumberFormat="1" applyFont="1" applyFill="1" applyBorder="1" applyAlignment="1">
      <alignment horizontal="right"/>
    </xf>
    <xf numFmtId="38" fontId="8" fillId="0" borderId="38" xfId="48" applyFont="1" applyFill="1" applyBorder="1" applyAlignment="1">
      <alignment horizontal="right"/>
    </xf>
    <xf numFmtId="38" fontId="8" fillId="0" borderId="58" xfId="48" applyNumberFormat="1" applyFont="1" applyFill="1" applyBorder="1" applyAlignment="1">
      <alignment horizontal="right"/>
    </xf>
    <xf numFmtId="0" fontId="6" fillId="0" borderId="24" xfId="0" applyFont="1" applyFill="1" applyBorder="1" applyAlignment="1">
      <alignment/>
    </xf>
    <xf numFmtId="38" fontId="7" fillId="0" borderId="88" xfId="48" applyFont="1" applyBorder="1" applyAlignment="1">
      <alignment horizontal="centerContinuous"/>
    </xf>
    <xf numFmtId="38" fontId="7" fillId="0" borderId="11" xfId="48" applyFont="1" applyBorder="1" applyAlignment="1">
      <alignment horizontal="centerContinuous"/>
    </xf>
    <xf numFmtId="38" fontId="7" fillId="0" borderId="81" xfId="48" applyFont="1" applyBorder="1" applyAlignment="1">
      <alignment horizontal="center"/>
    </xf>
    <xf numFmtId="38" fontId="7" fillId="0" borderId="89" xfId="48" applyFont="1" applyBorder="1" applyAlignment="1">
      <alignment horizontal="centerContinuous"/>
    </xf>
    <xf numFmtId="38" fontId="7" fillId="0" borderId="53" xfId="48" applyFont="1" applyBorder="1" applyAlignment="1">
      <alignment horizontal="centerContinuous"/>
    </xf>
    <xf numFmtId="38" fontId="7" fillId="0" borderId="53" xfId="48" applyFont="1" applyBorder="1" applyAlignment="1">
      <alignment horizontal="center"/>
    </xf>
    <xf numFmtId="38" fontId="7" fillId="0" borderId="19" xfId="48" applyFont="1" applyBorder="1" applyAlignment="1">
      <alignment horizontal="center"/>
    </xf>
    <xf numFmtId="38" fontId="5" fillId="36" borderId="31" xfId="48" applyFont="1" applyFill="1" applyBorder="1" applyAlignment="1">
      <alignment horizontal="centerContinuous"/>
    </xf>
    <xf numFmtId="38" fontId="4" fillId="36" borderId="21" xfId="48" applyFont="1" applyFill="1" applyBorder="1" applyAlignment="1">
      <alignment horizontal="center"/>
    </xf>
    <xf numFmtId="38" fontId="5" fillId="36" borderId="44" xfId="48" applyFont="1" applyFill="1" applyBorder="1" applyAlignment="1">
      <alignment horizontal="centerContinuous"/>
    </xf>
    <xf numFmtId="38" fontId="7" fillId="0" borderId="50" xfId="48" applyFont="1" applyBorder="1" applyAlignment="1">
      <alignment horizontal="center"/>
    </xf>
    <xf numFmtId="38" fontId="7" fillId="0" borderId="39" xfId="48" applyFont="1" applyBorder="1" applyAlignment="1">
      <alignment horizontal="center"/>
    </xf>
    <xf numFmtId="38" fontId="58" fillId="16" borderId="47" xfId="48" applyNumberFormat="1" applyFont="1" applyFill="1" applyBorder="1" applyAlignment="1">
      <alignment/>
    </xf>
    <xf numFmtId="38" fontId="58" fillId="16" borderId="49" xfId="48" applyNumberFormat="1" applyFont="1" applyFill="1" applyBorder="1" applyAlignment="1">
      <alignment/>
    </xf>
    <xf numFmtId="38" fontId="58" fillId="16" borderId="35" xfId="48" applyNumberFormat="1" applyFont="1" applyFill="1" applyBorder="1" applyAlignment="1">
      <alignment/>
    </xf>
    <xf numFmtId="38" fontId="58" fillId="16" borderId="10" xfId="48" applyNumberFormat="1" applyFont="1" applyFill="1" applyBorder="1" applyAlignment="1">
      <alignment/>
    </xf>
    <xf numFmtId="38" fontId="58" fillId="16" borderId="40" xfId="48" applyFont="1" applyFill="1" applyBorder="1" applyAlignment="1">
      <alignment/>
    </xf>
    <xf numFmtId="38" fontId="58" fillId="16" borderId="45" xfId="48" applyFont="1" applyFill="1" applyBorder="1" applyAlignment="1">
      <alignment/>
    </xf>
    <xf numFmtId="38" fontId="58" fillId="16" borderId="46" xfId="48" applyFont="1" applyFill="1" applyBorder="1" applyAlignment="1">
      <alignment/>
    </xf>
    <xf numFmtId="38" fontId="58" fillId="16" borderId="34" xfId="48" applyFont="1" applyFill="1" applyBorder="1" applyAlignment="1">
      <alignment/>
    </xf>
    <xf numFmtId="38" fontId="58" fillId="16" borderId="47" xfId="48" applyFont="1" applyFill="1" applyBorder="1" applyAlignment="1">
      <alignment/>
    </xf>
    <xf numFmtId="38" fontId="58" fillId="16" borderId="10" xfId="48" applyFont="1" applyFill="1" applyBorder="1" applyAlignment="1">
      <alignment/>
    </xf>
    <xf numFmtId="38" fontId="59" fillId="16" borderId="63" xfId="48" applyFont="1" applyFill="1" applyBorder="1" applyAlignment="1">
      <alignment horizontal="center"/>
    </xf>
    <xf numFmtId="38" fontId="8" fillId="16" borderId="10" xfId="48" applyNumberFormat="1" applyFont="1" applyFill="1" applyBorder="1" applyAlignment="1">
      <alignment/>
    </xf>
    <xf numFmtId="38" fontId="8" fillId="16" borderId="47" xfId="48" applyNumberFormat="1" applyFont="1" applyFill="1" applyBorder="1" applyAlignment="1">
      <alignment/>
    </xf>
    <xf numFmtId="38" fontId="8" fillId="16" borderId="49" xfId="48" applyNumberFormat="1" applyFont="1" applyFill="1" applyBorder="1" applyAlignment="1">
      <alignment/>
    </xf>
    <xf numFmtId="38" fontId="8" fillId="16" borderId="35" xfId="48" applyNumberFormat="1" applyFont="1" applyFill="1" applyBorder="1" applyAlignment="1">
      <alignment/>
    </xf>
    <xf numFmtId="38" fontId="8" fillId="16" borderId="10" xfId="48" applyFont="1" applyFill="1" applyBorder="1" applyAlignment="1">
      <alignment/>
    </xf>
    <xf numFmtId="38" fontId="8" fillId="16" borderId="40" xfId="48" applyFont="1" applyFill="1" applyBorder="1" applyAlignment="1">
      <alignment/>
    </xf>
    <xf numFmtId="38" fontId="8" fillId="16" borderId="34" xfId="48" applyFont="1" applyFill="1" applyBorder="1" applyAlignment="1">
      <alignment/>
    </xf>
    <xf numFmtId="38" fontId="8" fillId="16" borderId="81" xfId="48" applyNumberFormat="1" applyFont="1" applyFill="1" applyBorder="1" applyAlignment="1">
      <alignment horizontal="right"/>
    </xf>
    <xf numFmtId="38" fontId="8" fillId="16" borderId="46" xfId="48" applyNumberFormat="1" applyFont="1" applyFill="1" applyBorder="1" applyAlignment="1">
      <alignment/>
    </xf>
    <xf numFmtId="38" fontId="8" fillId="16" borderId="50" xfId="48" applyNumberFormat="1" applyFont="1" applyFill="1" applyBorder="1" applyAlignment="1">
      <alignment/>
    </xf>
    <xf numFmtId="38" fontId="8" fillId="16" borderId="36" xfId="48" applyFont="1" applyFill="1" applyBorder="1" applyAlignment="1">
      <alignment/>
    </xf>
    <xf numFmtId="38" fontId="8" fillId="16" borderId="46" xfId="48" applyFont="1" applyFill="1" applyBorder="1" applyAlignment="1">
      <alignment/>
    </xf>
    <xf numFmtId="38" fontId="8" fillId="16" borderId="50" xfId="48" applyFont="1" applyFill="1" applyBorder="1" applyAlignment="1">
      <alignment/>
    </xf>
    <xf numFmtId="38" fontId="8" fillId="16" borderId="49" xfId="48" applyFont="1" applyFill="1" applyBorder="1" applyAlignment="1">
      <alignment/>
    </xf>
    <xf numFmtId="38" fontId="8" fillId="16" borderId="82" xfId="48" applyFont="1" applyFill="1" applyBorder="1" applyAlignment="1">
      <alignment/>
    </xf>
    <xf numFmtId="38" fontId="8" fillId="16" borderId="35" xfId="48" applyFont="1" applyFill="1" applyBorder="1" applyAlignment="1">
      <alignment/>
    </xf>
    <xf numFmtId="38" fontId="60" fillId="16" borderId="51" xfId="48" applyFont="1" applyFill="1" applyBorder="1" applyAlignment="1" applyProtection="1">
      <alignment horizontal="right" vertical="center"/>
      <protection/>
    </xf>
    <xf numFmtId="3" fontId="60" fillId="16" borderId="90" xfId="60" applyNumberFormat="1" applyFont="1" applyFill="1" applyBorder="1" applyAlignment="1" applyProtection="1">
      <alignment horizontal="right" vertical="center"/>
      <protection/>
    </xf>
    <xf numFmtId="38" fontId="13" fillId="0" borderId="0" xfId="48" applyFont="1" applyAlignment="1">
      <alignment/>
    </xf>
    <xf numFmtId="38" fontId="7" fillId="0" borderId="24" xfId="48" applyFont="1" applyFill="1" applyBorder="1" applyAlignment="1">
      <alignment horizontal="centerContinuous" vertical="center"/>
    </xf>
    <xf numFmtId="38" fontId="7" fillId="0" borderId="0" xfId="48" applyFont="1" applyFill="1" applyBorder="1" applyAlignment="1">
      <alignment horizontal="centerContinuous" vertical="center"/>
    </xf>
    <xf numFmtId="38" fontId="7" fillId="0" borderId="91" xfId="48" applyFont="1" applyFill="1" applyBorder="1" applyAlignment="1">
      <alignment horizontal="center" vertical="center"/>
    </xf>
    <xf numFmtId="178" fontId="7" fillId="0" borderId="41" xfId="42" applyNumberFormat="1" applyFont="1" applyFill="1" applyBorder="1" applyAlignment="1">
      <alignment horizontal="center" vertical="center" wrapText="1"/>
    </xf>
    <xf numFmtId="38" fontId="7" fillId="0" borderId="92" xfId="48" applyFont="1" applyFill="1" applyBorder="1" applyAlignment="1">
      <alignment horizontal="center" vertical="center"/>
    </xf>
    <xf numFmtId="38" fontId="7" fillId="0" borderId="93" xfId="48" applyFont="1" applyFill="1" applyBorder="1" applyAlignment="1">
      <alignment horizontal="center" vertical="center"/>
    </xf>
    <xf numFmtId="38" fontId="7" fillId="0" borderId="81" xfId="48" applyFont="1" applyFill="1" applyBorder="1" applyAlignment="1">
      <alignment horizontal="center" vertical="center"/>
    </xf>
    <xf numFmtId="38" fontId="0" fillId="0" borderId="0" xfId="48" applyFill="1" applyAlignment="1">
      <alignment vertical="center"/>
    </xf>
    <xf numFmtId="38" fontId="7" fillId="0" borderId="70" xfId="48" applyFont="1" applyFill="1" applyBorder="1" applyAlignment="1">
      <alignment horizontal="center"/>
    </xf>
    <xf numFmtId="38" fontId="8" fillId="0" borderId="83" xfId="48" applyFont="1" applyFill="1" applyBorder="1" applyAlignment="1">
      <alignment horizontal="right"/>
    </xf>
    <xf numFmtId="38" fontId="7" fillId="0" borderId="71" xfId="48" applyFont="1" applyFill="1" applyBorder="1" applyAlignment="1">
      <alignment horizontal="center"/>
    </xf>
    <xf numFmtId="178" fontId="12" fillId="0" borderId="13" xfId="42" applyNumberFormat="1" applyFont="1" applyBorder="1" applyAlignment="1">
      <alignment horizontal="center" wrapText="1" shrinkToFit="1"/>
    </xf>
    <xf numFmtId="178" fontId="12" fillId="0" borderId="41" xfId="42" applyNumberFormat="1" applyFont="1" applyFill="1" applyBorder="1" applyAlignment="1">
      <alignment horizontal="center" vertical="center" wrapText="1"/>
    </xf>
    <xf numFmtId="38" fontId="13" fillId="0" borderId="48" xfId="48" applyFont="1" applyBorder="1" applyAlignment="1">
      <alignment horizontal="right"/>
    </xf>
    <xf numFmtId="180" fontId="13" fillId="0" borderId="88" xfId="42" applyNumberFormat="1" applyFont="1" applyBorder="1" applyAlignment="1">
      <alignment horizontal="right"/>
    </xf>
    <xf numFmtId="38" fontId="13" fillId="0" borderId="65" xfId="48" applyFont="1" applyBorder="1" applyAlignment="1">
      <alignment horizontal="right"/>
    </xf>
    <xf numFmtId="180" fontId="13" fillId="0" borderId="11" xfId="42" applyNumberFormat="1" applyFont="1" applyBorder="1" applyAlignment="1">
      <alignment horizontal="right"/>
    </xf>
    <xf numFmtId="38" fontId="13" fillId="0" borderId="12" xfId="48" applyFont="1" applyBorder="1" applyAlignment="1">
      <alignment horizontal="right"/>
    </xf>
    <xf numFmtId="180" fontId="13" fillId="0" borderId="13" xfId="42" applyNumberFormat="1" applyFont="1" applyBorder="1" applyAlignment="1">
      <alignment horizontal="right"/>
    </xf>
    <xf numFmtId="38" fontId="13" fillId="0" borderId="60" xfId="48" applyFont="1" applyBorder="1" applyAlignment="1">
      <alignment horizontal="right"/>
    </xf>
    <xf numFmtId="180" fontId="13" fillId="0" borderId="94" xfId="42" applyNumberFormat="1" applyFont="1" applyBorder="1" applyAlignment="1">
      <alignment horizontal="right"/>
    </xf>
    <xf numFmtId="180" fontId="13" fillId="0" borderId="74" xfId="42" applyNumberFormat="1" applyFont="1" applyBorder="1" applyAlignment="1">
      <alignment horizontal="right"/>
    </xf>
    <xf numFmtId="38" fontId="13" fillId="0" borderId="95" xfId="48" applyFont="1" applyBorder="1" applyAlignment="1">
      <alignment horizontal="right"/>
    </xf>
    <xf numFmtId="180" fontId="13" fillId="0" borderId="72" xfId="42" applyNumberFormat="1" applyFont="1" applyBorder="1" applyAlignment="1">
      <alignment horizontal="right"/>
    </xf>
    <xf numFmtId="38" fontId="13" fillId="0" borderId="58" xfId="48" applyFont="1" applyBorder="1" applyAlignment="1">
      <alignment horizontal="right"/>
    </xf>
    <xf numFmtId="180" fontId="13" fillId="0" borderId="76" xfId="42" applyNumberFormat="1" applyFont="1" applyBorder="1" applyAlignment="1">
      <alignment horizontal="right"/>
    </xf>
    <xf numFmtId="38" fontId="13" fillId="0" borderId="87" xfId="48" applyFont="1" applyBorder="1" applyAlignment="1">
      <alignment horizontal="right"/>
    </xf>
    <xf numFmtId="38" fontId="13" fillId="0" borderId="86" xfId="48" applyFont="1" applyBorder="1" applyAlignment="1">
      <alignment horizontal="right"/>
    </xf>
    <xf numFmtId="180" fontId="13" fillId="0" borderId="16" xfId="42" applyNumberFormat="1" applyFont="1" applyBorder="1" applyAlignment="1">
      <alignment horizontal="right"/>
    </xf>
    <xf numFmtId="38" fontId="13" fillId="0" borderId="96" xfId="48" applyFont="1" applyBorder="1" applyAlignment="1">
      <alignment horizontal="right"/>
    </xf>
    <xf numFmtId="180" fontId="13" fillId="0" borderId="97" xfId="42" applyNumberFormat="1" applyFont="1" applyBorder="1" applyAlignment="1">
      <alignment horizontal="right"/>
    </xf>
    <xf numFmtId="38" fontId="11" fillId="0" borderId="48" xfId="48" applyFont="1" applyFill="1" applyBorder="1" applyAlignment="1">
      <alignment horizontal="center" vertical="center"/>
    </xf>
    <xf numFmtId="38" fontId="8" fillId="0" borderId="83" xfId="42" applyNumberFormat="1" applyFont="1" applyFill="1" applyBorder="1" applyAlignment="1">
      <alignment horizontal="right"/>
    </xf>
    <xf numFmtId="38" fontId="8" fillId="0" borderId="36" xfId="42" applyNumberFormat="1" applyFont="1" applyFill="1" applyBorder="1" applyAlignment="1">
      <alignment horizontal="right"/>
    </xf>
    <xf numFmtId="38" fontId="8" fillId="0" borderId="84" xfId="42" applyNumberFormat="1" applyFont="1" applyFill="1" applyBorder="1" applyAlignment="1">
      <alignment horizontal="right"/>
    </xf>
    <xf numFmtId="38" fontId="8" fillId="0" borderId="49" xfId="42" applyNumberFormat="1" applyFont="1" applyFill="1" applyBorder="1" applyAlignment="1">
      <alignment horizontal="right"/>
    </xf>
    <xf numFmtId="38" fontId="8" fillId="0" borderId="86" xfId="42" applyNumberFormat="1" applyFont="1" applyFill="1" applyBorder="1" applyAlignment="1">
      <alignment horizontal="right"/>
    </xf>
    <xf numFmtId="38" fontId="8" fillId="0" borderId="46" xfId="42" applyNumberFormat="1" applyFont="1" applyFill="1" applyBorder="1" applyAlignment="1">
      <alignment horizontal="right"/>
    </xf>
    <xf numFmtId="38" fontId="8" fillId="0" borderId="10" xfId="42" applyNumberFormat="1" applyFont="1" applyFill="1" applyBorder="1" applyAlignment="1">
      <alignment horizontal="right"/>
    </xf>
    <xf numFmtId="38" fontId="13" fillId="0" borderId="48" xfId="42" applyNumberFormat="1" applyFont="1" applyBorder="1" applyAlignment="1">
      <alignment horizontal="right"/>
    </xf>
    <xf numFmtId="38" fontId="13" fillId="0" borderId="65" xfId="42" applyNumberFormat="1" applyFont="1" applyBorder="1" applyAlignment="1">
      <alignment horizontal="right"/>
    </xf>
    <xf numFmtId="38" fontId="13" fillId="0" borderId="12" xfId="42" applyNumberFormat="1" applyFont="1" applyBorder="1" applyAlignment="1">
      <alignment horizontal="right"/>
    </xf>
    <xf numFmtId="38" fontId="13" fillId="0" borderId="87" xfId="42" applyNumberFormat="1" applyFont="1" applyBorder="1" applyAlignment="1">
      <alignment horizontal="right"/>
    </xf>
    <xf numFmtId="38" fontId="13" fillId="0" borderId="60" xfId="42" applyNumberFormat="1" applyFont="1" applyBorder="1" applyAlignment="1">
      <alignment horizontal="right"/>
    </xf>
    <xf numFmtId="38" fontId="13" fillId="0" borderId="85" xfId="42" applyNumberFormat="1" applyFont="1" applyBorder="1" applyAlignment="1">
      <alignment horizontal="right"/>
    </xf>
    <xf numFmtId="38" fontId="13" fillId="0" borderId="58" xfId="42" applyNumberFormat="1" applyFont="1" applyBorder="1" applyAlignment="1">
      <alignment horizontal="right"/>
    </xf>
    <xf numFmtId="38" fontId="13" fillId="0" borderId="86" xfId="42" applyNumberFormat="1" applyFont="1" applyBorder="1" applyAlignment="1">
      <alignment horizontal="right"/>
    </xf>
    <xf numFmtId="38" fontId="13" fillId="0" borderId="96" xfId="42" applyNumberFormat="1" applyFont="1" applyBorder="1" applyAlignment="1">
      <alignment horizontal="right"/>
    </xf>
    <xf numFmtId="38" fontId="7" fillId="0" borderId="63" xfId="48" applyFont="1" applyFill="1" applyBorder="1" applyAlignment="1">
      <alignment horizontal="center"/>
    </xf>
    <xf numFmtId="38" fontId="59" fillId="0" borderId="63" xfId="48" applyFont="1" applyFill="1" applyBorder="1" applyAlignment="1">
      <alignment horizontal="center"/>
    </xf>
    <xf numFmtId="38" fontId="8" fillId="0" borderId="40" xfId="48" applyFont="1" applyFill="1" applyBorder="1" applyAlignment="1">
      <alignment/>
    </xf>
    <xf numFmtId="38" fontId="58" fillId="0" borderId="40" xfId="48" applyFont="1" applyFill="1" applyBorder="1" applyAlignment="1">
      <alignment/>
    </xf>
    <xf numFmtId="38" fontId="8" fillId="0" borderId="45" xfId="48" applyFont="1" applyFill="1" applyBorder="1" applyAlignment="1">
      <alignment/>
    </xf>
    <xf numFmtId="38" fontId="58" fillId="0" borderId="45" xfId="48" applyFont="1" applyFill="1" applyBorder="1" applyAlignment="1">
      <alignment/>
    </xf>
    <xf numFmtId="38" fontId="8" fillId="0" borderId="46" xfId="48" applyFont="1" applyFill="1" applyBorder="1" applyAlignment="1">
      <alignment/>
    </xf>
    <xf numFmtId="38" fontId="58" fillId="0" borderId="46" xfId="48" applyFont="1" applyFill="1" applyBorder="1" applyAlignment="1">
      <alignment/>
    </xf>
    <xf numFmtId="38" fontId="58" fillId="0" borderId="34" xfId="48" applyFont="1" applyFill="1" applyBorder="1" applyAlignment="1">
      <alignment/>
    </xf>
    <xf numFmtId="38" fontId="58" fillId="0" borderId="47" xfId="48" applyFont="1" applyFill="1" applyBorder="1" applyAlignment="1">
      <alignment/>
    </xf>
    <xf numFmtId="38" fontId="58" fillId="0" borderId="10" xfId="48" applyFont="1" applyFill="1" applyBorder="1" applyAlignment="1">
      <alignment/>
    </xf>
    <xf numFmtId="38" fontId="8" fillId="0" borderId="86" xfId="48" applyFont="1" applyFill="1" applyBorder="1" applyAlignment="1">
      <alignment/>
    </xf>
    <xf numFmtId="38" fontId="8" fillId="0" borderId="50" xfId="48" applyFont="1" applyFill="1" applyBorder="1" applyAlignment="1">
      <alignment/>
    </xf>
    <xf numFmtId="38" fontId="8" fillId="0" borderId="49" xfId="48" applyFont="1" applyFill="1" applyBorder="1" applyAlignment="1">
      <alignment/>
    </xf>
    <xf numFmtId="3" fontId="60" fillId="0" borderId="90" xfId="60" applyNumberFormat="1" applyFont="1" applyFill="1" applyBorder="1" applyAlignment="1" applyProtection="1">
      <alignment horizontal="right" vertical="center"/>
      <protection/>
    </xf>
    <xf numFmtId="38" fontId="8" fillId="0" borderId="82" xfId="48" applyFont="1" applyFill="1" applyBorder="1" applyAlignment="1">
      <alignment/>
    </xf>
    <xf numFmtId="178" fontId="7" fillId="0" borderId="41" xfId="42" applyNumberFormat="1" applyFont="1" applyFill="1" applyBorder="1" applyAlignment="1">
      <alignment horizontal="center" wrapText="1"/>
    </xf>
    <xf numFmtId="38" fontId="7" fillId="0" borderId="89" xfId="48" applyFont="1" applyFill="1" applyBorder="1" applyAlignment="1">
      <alignment horizontal="center" vertical="center"/>
    </xf>
    <xf numFmtId="38" fontId="8" fillId="0" borderId="68" xfId="42" applyNumberFormat="1" applyFont="1" applyFill="1" applyBorder="1" applyAlignment="1">
      <alignment horizontal="right"/>
    </xf>
    <xf numFmtId="38" fontId="8" fillId="0" borderId="98" xfId="42" applyNumberFormat="1" applyFont="1" applyFill="1" applyBorder="1" applyAlignment="1">
      <alignment horizontal="right"/>
    </xf>
    <xf numFmtId="38" fontId="8" fillId="0" borderId="99" xfId="42" applyNumberFormat="1" applyFont="1" applyFill="1" applyBorder="1" applyAlignment="1">
      <alignment horizontal="right"/>
    </xf>
    <xf numFmtId="38" fontId="8" fillId="0" borderId="53" xfId="42" applyNumberFormat="1" applyFont="1" applyFill="1" applyBorder="1" applyAlignment="1">
      <alignment horizontal="right"/>
    </xf>
    <xf numFmtId="38" fontId="8" fillId="0" borderId="85" xfId="42" applyNumberFormat="1" applyFont="1" applyFill="1" applyBorder="1" applyAlignment="1">
      <alignment horizontal="right"/>
    </xf>
    <xf numFmtId="38" fontId="8" fillId="0" borderId="35" xfId="42" applyNumberFormat="1" applyFont="1" applyFill="1" applyBorder="1" applyAlignment="1">
      <alignment horizontal="right"/>
    </xf>
    <xf numFmtId="38" fontId="8" fillId="0" borderId="100" xfId="42" applyNumberFormat="1" applyFont="1" applyFill="1" applyBorder="1" applyAlignment="1">
      <alignment horizontal="right"/>
    </xf>
    <xf numFmtId="38" fontId="8" fillId="0" borderId="55" xfId="42" applyNumberFormat="1" applyFont="1" applyFill="1" applyBorder="1" applyAlignment="1">
      <alignment horizontal="right"/>
    </xf>
    <xf numFmtId="38" fontId="8" fillId="0" borderId="38" xfId="42" applyNumberFormat="1" applyFont="1" applyFill="1" applyBorder="1" applyAlignment="1">
      <alignment horizontal="right"/>
    </xf>
    <xf numFmtId="38" fontId="8" fillId="0" borderId="101" xfId="42" applyNumberFormat="1" applyFont="1" applyFill="1" applyBorder="1" applyAlignment="1">
      <alignment horizontal="right"/>
    </xf>
    <xf numFmtId="38" fontId="8" fillId="0" borderId="39" xfId="42" applyNumberFormat="1" applyFont="1" applyFill="1" applyBorder="1" applyAlignment="1">
      <alignment horizontal="right"/>
    </xf>
    <xf numFmtId="38" fontId="8" fillId="0" borderId="102" xfId="42" applyNumberFormat="1" applyFont="1" applyFill="1" applyBorder="1" applyAlignment="1">
      <alignment horizontal="right"/>
    </xf>
    <xf numFmtId="38" fontId="0" fillId="0" borderId="0" xfId="0" applyNumberFormat="1" applyFill="1" applyAlignment="1">
      <alignment/>
    </xf>
    <xf numFmtId="38" fontId="19" fillId="0" borderId="103" xfId="48" applyFont="1" applyFill="1" applyBorder="1" applyAlignment="1">
      <alignment/>
    </xf>
    <xf numFmtId="180" fontId="19" fillId="0" borderId="80" xfId="42" applyNumberFormat="1" applyFont="1" applyFill="1" applyBorder="1" applyAlignment="1">
      <alignment/>
    </xf>
    <xf numFmtId="38" fontId="19" fillId="0" borderId="79" xfId="48" applyFont="1" applyFill="1" applyBorder="1" applyAlignment="1">
      <alignment/>
    </xf>
    <xf numFmtId="180" fontId="19" fillId="0" borderId="80" xfId="42" applyNumberFormat="1" applyFont="1" applyFill="1" applyBorder="1" applyAlignment="1">
      <alignment horizontal="right"/>
    </xf>
    <xf numFmtId="38" fontId="19" fillId="0" borderId="65" xfId="48" applyFont="1" applyFill="1" applyBorder="1" applyAlignment="1">
      <alignment/>
    </xf>
    <xf numFmtId="180" fontId="19" fillId="0" borderId="11" xfId="42" applyNumberFormat="1" applyFont="1" applyFill="1" applyBorder="1" applyAlignment="1">
      <alignment/>
    </xf>
    <xf numFmtId="38" fontId="19" fillId="0" borderId="10" xfId="48" applyFont="1" applyFill="1" applyBorder="1" applyAlignment="1">
      <alignment/>
    </xf>
    <xf numFmtId="180" fontId="19" fillId="0" borderId="11" xfId="42" applyNumberFormat="1" applyFont="1" applyFill="1" applyBorder="1" applyAlignment="1">
      <alignment horizontal="right"/>
    </xf>
    <xf numFmtId="38" fontId="19" fillId="0" borderId="12" xfId="48" applyFont="1" applyFill="1" applyBorder="1" applyAlignment="1">
      <alignment/>
    </xf>
    <xf numFmtId="180" fontId="19" fillId="0" borderId="13" xfId="42" applyNumberFormat="1" applyFont="1" applyFill="1" applyBorder="1" applyAlignment="1">
      <alignment/>
    </xf>
    <xf numFmtId="38" fontId="19" fillId="0" borderId="37" xfId="48" applyFont="1" applyFill="1" applyBorder="1" applyAlignment="1">
      <alignment/>
    </xf>
    <xf numFmtId="180" fontId="19" fillId="0" borderId="13" xfId="42" applyNumberFormat="1" applyFont="1" applyFill="1" applyBorder="1" applyAlignment="1">
      <alignment horizontal="right"/>
    </xf>
    <xf numFmtId="180" fontId="19" fillId="0" borderId="80" xfId="48" applyNumberFormat="1" applyFont="1" applyFill="1" applyBorder="1" applyAlignment="1">
      <alignment horizontal="right"/>
    </xf>
    <xf numFmtId="38" fontId="19" fillId="0" borderId="91" xfId="48" applyFont="1" applyFill="1" applyBorder="1" applyAlignment="1">
      <alignment/>
    </xf>
    <xf numFmtId="180" fontId="19" fillId="0" borderId="41" xfId="42" applyNumberFormat="1" applyFont="1" applyFill="1" applyBorder="1" applyAlignment="1">
      <alignment/>
    </xf>
    <xf numFmtId="38" fontId="19" fillId="0" borderId="63" xfId="48" applyFont="1" applyFill="1" applyBorder="1" applyAlignment="1">
      <alignment/>
    </xf>
    <xf numFmtId="180" fontId="19" fillId="0" borderId="41" xfId="42" applyNumberFormat="1" applyFont="1" applyFill="1" applyBorder="1" applyAlignment="1">
      <alignment horizontal="right"/>
    </xf>
    <xf numFmtId="38" fontId="11" fillId="0" borderId="92" xfId="48" applyFont="1" applyFill="1" applyBorder="1" applyAlignment="1">
      <alignment horizontal="center" vertical="center"/>
    </xf>
    <xf numFmtId="38" fontId="13" fillId="0" borderId="92" xfId="42" applyNumberFormat="1" applyFont="1" applyBorder="1" applyAlignment="1">
      <alignment horizontal="right"/>
    </xf>
    <xf numFmtId="38" fontId="13" fillId="0" borderId="51" xfId="42" applyNumberFormat="1" applyFont="1" applyBorder="1" applyAlignment="1">
      <alignment horizontal="right"/>
    </xf>
    <xf numFmtId="38" fontId="13" fillId="0" borderId="104" xfId="42" applyNumberFormat="1" applyFont="1" applyBorder="1" applyAlignment="1">
      <alignment horizontal="right"/>
    </xf>
    <xf numFmtId="38" fontId="13" fillId="0" borderId="105" xfId="42" applyNumberFormat="1" applyFont="1" applyBorder="1" applyAlignment="1">
      <alignment horizontal="right"/>
    </xf>
    <xf numFmtId="38" fontId="13" fillId="0" borderId="0" xfId="42" applyNumberFormat="1" applyFont="1" applyBorder="1" applyAlignment="1">
      <alignment horizontal="right"/>
    </xf>
    <xf numFmtId="38" fontId="13" fillId="0" borderId="90" xfId="42" applyNumberFormat="1" applyFont="1" applyBorder="1" applyAlignment="1">
      <alignment horizontal="right"/>
    </xf>
    <xf numFmtId="38" fontId="13" fillId="0" borderId="57" xfId="42" applyNumberFormat="1" applyFont="1" applyBorder="1" applyAlignment="1">
      <alignment horizontal="right"/>
    </xf>
    <xf numFmtId="38" fontId="13" fillId="0" borderId="106" xfId="42" applyNumberFormat="1" applyFont="1" applyBorder="1" applyAlignment="1">
      <alignment horizontal="right"/>
    </xf>
    <xf numFmtId="38" fontId="13" fillId="0" borderId="19" xfId="42" applyNumberFormat="1" applyFont="1" applyBorder="1" applyAlignment="1">
      <alignment horizontal="right"/>
    </xf>
    <xf numFmtId="38" fontId="11" fillId="0" borderId="81" xfId="48" applyFont="1" applyFill="1" applyBorder="1" applyAlignment="1">
      <alignment horizontal="center" vertical="center"/>
    </xf>
    <xf numFmtId="38" fontId="13" fillId="0" borderId="81" xfId="42" applyNumberFormat="1" applyFont="1" applyBorder="1" applyAlignment="1">
      <alignment horizontal="right"/>
    </xf>
    <xf numFmtId="38" fontId="13" fillId="0" borderId="10" xfId="42" applyNumberFormat="1" applyFont="1" applyBorder="1" applyAlignment="1">
      <alignment horizontal="right"/>
    </xf>
    <xf numFmtId="38" fontId="13" fillId="0" borderId="37" xfId="42" applyNumberFormat="1" applyFont="1" applyBorder="1" applyAlignment="1">
      <alignment horizontal="right"/>
    </xf>
    <xf numFmtId="38" fontId="13" fillId="0" borderId="50" xfId="42" applyNumberFormat="1" applyFont="1" applyBorder="1" applyAlignment="1">
      <alignment horizontal="right"/>
    </xf>
    <xf numFmtId="38" fontId="13" fillId="0" borderId="47" xfId="42" applyNumberFormat="1" applyFont="1" applyBorder="1" applyAlignment="1">
      <alignment horizontal="right"/>
    </xf>
    <xf numFmtId="38" fontId="13" fillId="0" borderId="35" xfId="42" applyNumberFormat="1" applyFont="1" applyBorder="1" applyAlignment="1">
      <alignment horizontal="right"/>
    </xf>
    <xf numFmtId="38" fontId="13" fillId="0" borderId="39" xfId="42" applyNumberFormat="1" applyFont="1" applyBorder="1" applyAlignment="1">
      <alignment horizontal="right"/>
    </xf>
    <xf numFmtId="38" fontId="13" fillId="0" borderId="46" xfId="42" applyNumberFormat="1" applyFont="1" applyBorder="1" applyAlignment="1">
      <alignment horizontal="right"/>
    </xf>
    <xf numFmtId="38" fontId="13" fillId="0" borderId="107" xfId="42" applyNumberFormat="1" applyFont="1" applyBorder="1" applyAlignment="1">
      <alignment horizontal="right"/>
    </xf>
    <xf numFmtId="38" fontId="7" fillId="35" borderId="91" xfId="48" applyFont="1" applyFill="1" applyBorder="1" applyAlignment="1">
      <alignment horizontal="center"/>
    </xf>
    <xf numFmtId="38" fontId="8" fillId="0" borderId="83" xfId="48" applyNumberFormat="1" applyFont="1" applyFill="1" applyBorder="1" applyAlignment="1">
      <alignment/>
    </xf>
    <xf numFmtId="38" fontId="7" fillId="0" borderId="73" xfId="48" applyFont="1" applyFill="1" applyBorder="1" applyAlignment="1">
      <alignment horizontal="center"/>
    </xf>
    <xf numFmtId="38" fontId="8" fillId="0" borderId="12" xfId="48" applyNumberFormat="1" applyFont="1" applyFill="1" applyBorder="1" applyAlignment="1">
      <alignment/>
    </xf>
    <xf numFmtId="38" fontId="8" fillId="35" borderId="60" xfId="48" applyNumberFormat="1" applyFont="1" applyFill="1" applyBorder="1" applyAlignment="1">
      <alignment/>
    </xf>
    <xf numFmtId="38" fontId="8" fillId="35" borderId="84" xfId="48" applyNumberFormat="1" applyFont="1" applyFill="1" applyBorder="1" applyAlignment="1">
      <alignment/>
    </xf>
    <xf numFmtId="38" fontId="7" fillId="0" borderId="72" xfId="48" applyFont="1" applyFill="1" applyBorder="1" applyAlignment="1">
      <alignment horizontal="center"/>
    </xf>
    <xf numFmtId="38" fontId="8" fillId="0" borderId="85" xfId="48" applyNumberFormat="1" applyFont="1" applyFill="1" applyBorder="1" applyAlignment="1">
      <alignment/>
    </xf>
    <xf numFmtId="38" fontId="8" fillId="35" borderId="85" xfId="48" applyNumberFormat="1" applyFont="1" applyFill="1" applyBorder="1" applyAlignment="1">
      <alignment/>
    </xf>
    <xf numFmtId="38" fontId="8" fillId="0" borderId="65" xfId="48" applyNumberFormat="1" applyFont="1" applyFill="1" applyBorder="1" applyAlignment="1">
      <alignment/>
    </xf>
    <xf numFmtId="38" fontId="8" fillId="35" borderId="65" xfId="48" applyNumberFormat="1" applyFont="1" applyFill="1" applyBorder="1" applyAlignment="1">
      <alignment/>
    </xf>
    <xf numFmtId="38" fontId="8" fillId="0" borderId="83" xfId="48" applyFont="1" applyFill="1" applyBorder="1" applyAlignment="1">
      <alignment/>
    </xf>
    <xf numFmtId="38" fontId="8" fillId="35" borderId="48" xfId="48" applyNumberFormat="1" applyFont="1" applyFill="1" applyBorder="1" applyAlignment="1">
      <alignment horizontal="right"/>
    </xf>
    <xf numFmtId="38" fontId="8" fillId="35" borderId="86" xfId="48" applyNumberFormat="1" applyFont="1" applyFill="1" applyBorder="1" applyAlignment="1">
      <alignment/>
    </xf>
    <xf numFmtId="38" fontId="8" fillId="35" borderId="87" xfId="48" applyNumberFormat="1" applyFont="1" applyFill="1" applyBorder="1" applyAlignment="1">
      <alignment/>
    </xf>
    <xf numFmtId="38" fontId="8" fillId="0" borderId="65" xfId="42" applyNumberFormat="1" applyFont="1" applyFill="1" applyBorder="1" applyAlignment="1">
      <alignment/>
    </xf>
    <xf numFmtId="38" fontId="8" fillId="0" borderId="58" xfId="42" applyNumberFormat="1" applyFont="1" applyFill="1" applyBorder="1" applyAlignment="1">
      <alignment/>
    </xf>
    <xf numFmtId="38" fontId="8" fillId="35" borderId="65" xfId="48" applyFont="1" applyFill="1" applyBorder="1" applyAlignment="1">
      <alignment/>
    </xf>
    <xf numFmtId="38" fontId="8" fillId="35" borderId="82" xfId="48" applyFont="1" applyFill="1" applyBorder="1" applyAlignment="1">
      <alignment horizontal="center"/>
    </xf>
    <xf numFmtId="38" fontId="8" fillId="35" borderId="86" xfId="48" applyFont="1" applyFill="1" applyBorder="1" applyAlignment="1">
      <alignment/>
    </xf>
    <xf numFmtId="38" fontId="8" fillId="35" borderId="84" xfId="48" applyFont="1" applyFill="1" applyBorder="1" applyAlignment="1">
      <alignment/>
    </xf>
    <xf numFmtId="38" fontId="7" fillId="35" borderId="92" xfId="48" applyFont="1" applyFill="1" applyBorder="1" applyAlignment="1">
      <alignment horizontal="center"/>
    </xf>
    <xf numFmtId="38" fontId="8" fillId="0" borderId="84" xfId="48" applyNumberFormat="1" applyFont="1" applyFill="1" applyBorder="1" applyAlignment="1">
      <alignment/>
    </xf>
    <xf numFmtId="38" fontId="8" fillId="35" borderId="65" xfId="48" applyNumberFormat="1" applyFont="1" applyFill="1" applyBorder="1" applyAlignment="1">
      <alignment horizontal="center"/>
    </xf>
    <xf numFmtId="38" fontId="8" fillId="35" borderId="10" xfId="48" applyNumberFormat="1" applyFont="1" applyFill="1" applyBorder="1" applyAlignment="1">
      <alignment horizontal="center"/>
    </xf>
    <xf numFmtId="180" fontId="8" fillId="0" borderId="73" xfId="42" applyNumberFormat="1" applyFont="1" applyFill="1" applyBorder="1" applyAlignment="1">
      <alignment horizontal="center"/>
    </xf>
    <xf numFmtId="38" fontId="0" fillId="0" borderId="23" xfId="48" applyFill="1" applyBorder="1" applyAlignment="1">
      <alignment/>
    </xf>
    <xf numFmtId="38" fontId="8" fillId="0" borderId="84" xfId="48" applyFont="1" applyFill="1" applyBorder="1" applyAlignment="1">
      <alignment/>
    </xf>
    <xf numFmtId="38" fontId="8" fillId="0" borderId="85" xfId="48" applyFont="1" applyFill="1" applyBorder="1" applyAlignment="1">
      <alignment/>
    </xf>
    <xf numFmtId="38" fontId="8" fillId="0" borderId="65" xfId="48" applyFont="1" applyFill="1" applyBorder="1" applyAlignment="1">
      <alignment horizontal="center"/>
    </xf>
    <xf numFmtId="38" fontId="58" fillId="16" borderId="10" xfId="48" applyNumberFormat="1" applyFont="1" applyFill="1" applyBorder="1" applyAlignment="1">
      <alignment horizontal="center"/>
    </xf>
    <xf numFmtId="38" fontId="11" fillId="0" borderId="108" xfId="48" applyFont="1" applyBorder="1" applyAlignment="1">
      <alignment horizontal="center"/>
    </xf>
    <xf numFmtId="38" fontId="13" fillId="0" borderId="109" xfId="48" applyFont="1" applyBorder="1" applyAlignment="1">
      <alignment/>
    </xf>
    <xf numFmtId="38" fontId="13" fillId="0" borderId="110" xfId="48" applyFont="1" applyBorder="1" applyAlignment="1">
      <alignment/>
    </xf>
    <xf numFmtId="38" fontId="13" fillId="0" borderId="111" xfId="48" applyFont="1" applyBorder="1" applyAlignment="1">
      <alignment/>
    </xf>
    <xf numFmtId="38" fontId="13" fillId="0" borderId="112" xfId="48" applyFont="1" applyBorder="1" applyAlignment="1">
      <alignment/>
    </xf>
    <xf numFmtId="38" fontId="13" fillId="0" borderId="113" xfId="48" applyFont="1" applyBorder="1" applyAlignment="1">
      <alignment/>
    </xf>
    <xf numFmtId="38" fontId="13" fillId="0" borderId="114" xfId="48" applyFont="1" applyBorder="1" applyAlignment="1">
      <alignment/>
    </xf>
    <xf numFmtId="38" fontId="13" fillId="0" borderId="115" xfId="48" applyFont="1" applyBorder="1" applyAlignment="1">
      <alignment/>
    </xf>
    <xf numFmtId="38" fontId="13" fillId="0" borderId="115" xfId="48" applyFont="1" applyBorder="1" applyAlignment="1">
      <alignment shrinkToFit="1"/>
    </xf>
    <xf numFmtId="38" fontId="13" fillId="0" borderId="114" xfId="48" applyFont="1" applyBorder="1" applyAlignment="1">
      <alignment shrinkToFit="1"/>
    </xf>
    <xf numFmtId="38" fontId="13" fillId="0" borderId="116" xfId="48" applyFont="1" applyBorder="1" applyAlignment="1">
      <alignment/>
    </xf>
    <xf numFmtId="38" fontId="13" fillId="0" borderId="112" xfId="48" applyFont="1" applyBorder="1" applyAlignment="1">
      <alignment shrinkToFit="1"/>
    </xf>
    <xf numFmtId="38" fontId="13" fillId="0" borderId="117" xfId="48" applyFont="1" applyBorder="1" applyAlignment="1">
      <alignment/>
    </xf>
    <xf numFmtId="38" fontId="13" fillId="0" borderId="118" xfId="48" applyFont="1" applyBorder="1" applyAlignment="1">
      <alignment wrapText="1"/>
    </xf>
    <xf numFmtId="38" fontId="13" fillId="0" borderId="119" xfId="48" applyFont="1" applyBorder="1" applyAlignment="1">
      <alignment wrapText="1"/>
    </xf>
    <xf numFmtId="38" fontId="13" fillId="0" borderId="120" xfId="48" applyFont="1" applyBorder="1" applyAlignment="1">
      <alignment wrapText="1"/>
    </xf>
    <xf numFmtId="38" fontId="13" fillId="0" borderId="121" xfId="48" applyFont="1" applyBorder="1" applyAlignment="1">
      <alignment shrinkToFit="1"/>
    </xf>
    <xf numFmtId="38" fontId="13" fillId="0" borderId="122" xfId="48" applyFont="1" applyBorder="1" applyAlignment="1">
      <alignment/>
    </xf>
    <xf numFmtId="38" fontId="13" fillId="0" borderId="123" xfId="48" applyFont="1" applyBorder="1" applyAlignment="1">
      <alignment/>
    </xf>
    <xf numFmtId="38" fontId="18" fillId="0" borderId="0" xfId="48" applyFont="1" applyFill="1" applyBorder="1" applyAlignment="1">
      <alignment/>
    </xf>
    <xf numFmtId="178" fontId="18" fillId="0" borderId="0" xfId="42" applyNumberFormat="1" applyFont="1" applyFill="1" applyBorder="1" applyAlignment="1">
      <alignment/>
    </xf>
    <xf numFmtId="38" fontId="18" fillId="0" borderId="124" xfId="48" applyFont="1" applyFill="1" applyBorder="1" applyAlignment="1">
      <alignment/>
    </xf>
    <xf numFmtId="0" fontId="20" fillId="0" borderId="0" xfId="0" applyFont="1" applyFill="1" applyAlignment="1">
      <alignment/>
    </xf>
    <xf numFmtId="38" fontId="20" fillId="0" borderId="0" xfId="48" applyFont="1" applyFill="1" applyAlignment="1">
      <alignment/>
    </xf>
    <xf numFmtId="178" fontId="20" fillId="0" borderId="0" xfId="42" applyNumberFormat="1" applyFont="1" applyFill="1" applyAlignment="1">
      <alignment/>
    </xf>
    <xf numFmtId="3" fontId="58" fillId="0" borderId="40" xfId="48" applyNumberFormat="1" applyFont="1" applyFill="1" applyBorder="1" applyAlignment="1">
      <alignment horizontal="right"/>
    </xf>
    <xf numFmtId="38" fontId="13" fillId="0" borderId="125" xfId="48" applyFont="1" applyBorder="1" applyAlignment="1">
      <alignment/>
    </xf>
    <xf numFmtId="38" fontId="13" fillId="0" borderId="118" xfId="48" applyFont="1" applyBorder="1" applyAlignment="1">
      <alignment/>
    </xf>
    <xf numFmtId="38" fontId="58" fillId="35" borderId="40" xfId="48" applyFont="1" applyFill="1" applyBorder="1" applyAlignment="1">
      <alignment/>
    </xf>
    <xf numFmtId="38" fontId="58" fillId="35" borderId="35" xfId="48" applyFont="1" applyFill="1" applyBorder="1" applyAlignment="1">
      <alignment/>
    </xf>
    <xf numFmtId="38" fontId="58" fillId="35" borderId="34" xfId="48" applyFont="1" applyFill="1" applyBorder="1" applyAlignment="1">
      <alignment/>
    </xf>
    <xf numFmtId="38" fontId="58" fillId="35" borderId="60" xfId="48" applyNumberFormat="1" applyFont="1" applyFill="1" applyBorder="1" applyAlignment="1">
      <alignment/>
    </xf>
    <xf numFmtId="38" fontId="58" fillId="35" borderId="84" xfId="48" applyNumberFormat="1" applyFont="1" applyFill="1" applyBorder="1" applyAlignment="1">
      <alignment/>
    </xf>
    <xf numFmtId="38" fontId="5" fillId="35" borderId="126" xfId="48" applyFont="1" applyFill="1" applyBorder="1" applyAlignment="1">
      <alignment horizontal="center"/>
    </xf>
    <xf numFmtId="38" fontId="4" fillId="0" borderId="127" xfId="48" applyFont="1" applyFill="1" applyBorder="1" applyAlignment="1">
      <alignment horizontal="center"/>
    </xf>
    <xf numFmtId="38" fontId="4" fillId="0" borderId="128" xfId="48" applyFont="1" applyFill="1" applyBorder="1" applyAlignment="1">
      <alignment horizontal="center"/>
    </xf>
    <xf numFmtId="38" fontId="4" fillId="0" borderId="129" xfId="48" applyFont="1" applyFill="1" applyBorder="1" applyAlignment="1">
      <alignment horizontal="center"/>
    </xf>
    <xf numFmtId="38" fontId="5" fillId="18" borderId="126" xfId="48" applyFont="1" applyFill="1" applyBorder="1" applyAlignment="1">
      <alignment horizontal="center"/>
    </xf>
    <xf numFmtId="38" fontId="18" fillId="0" borderId="130" xfId="48" applyFont="1" applyFill="1" applyBorder="1" applyAlignment="1">
      <alignment horizontal="left"/>
    </xf>
    <xf numFmtId="38" fontId="18" fillId="0" borderId="115" xfId="48" applyFont="1" applyFill="1" applyBorder="1" applyAlignment="1">
      <alignment horizontal="left"/>
    </xf>
    <xf numFmtId="38" fontId="18" fillId="0" borderId="131" xfId="48" applyFont="1" applyFill="1" applyBorder="1" applyAlignment="1">
      <alignment horizontal="left"/>
    </xf>
    <xf numFmtId="38" fontId="18" fillId="0" borderId="116" xfId="48" applyFont="1" applyFill="1" applyBorder="1" applyAlignment="1">
      <alignment horizontal="left"/>
    </xf>
    <xf numFmtId="38" fontId="18" fillId="0" borderId="132" xfId="48" applyFont="1" applyFill="1" applyBorder="1" applyAlignment="1">
      <alignment horizontal="left"/>
    </xf>
    <xf numFmtId="38" fontId="18" fillId="0" borderId="117" xfId="48" applyFont="1" applyFill="1" applyBorder="1" applyAlignment="1">
      <alignment horizontal="left"/>
    </xf>
    <xf numFmtId="38" fontId="18" fillId="0" borderId="133" xfId="48" applyFont="1" applyFill="1" applyBorder="1" applyAlignment="1">
      <alignment horizontal="left"/>
    </xf>
    <xf numFmtId="38" fontId="18" fillId="0" borderId="123" xfId="48" applyFont="1" applyFill="1" applyBorder="1" applyAlignment="1">
      <alignment horizontal="left"/>
    </xf>
    <xf numFmtId="38" fontId="18" fillId="0" borderId="134" xfId="48" applyFont="1" applyFill="1" applyBorder="1" applyAlignment="1">
      <alignment horizontal="left"/>
    </xf>
    <xf numFmtId="38" fontId="18" fillId="0" borderId="112" xfId="48" applyFont="1" applyFill="1" applyBorder="1" applyAlignment="1">
      <alignment horizontal="left"/>
    </xf>
    <xf numFmtId="38" fontId="18" fillId="0" borderId="135" xfId="48" applyFont="1" applyFill="1" applyBorder="1" applyAlignment="1">
      <alignment horizontal="left"/>
    </xf>
    <xf numFmtId="38" fontId="18" fillId="0" borderId="122" xfId="48" applyFont="1" applyFill="1" applyBorder="1" applyAlignment="1">
      <alignment horizontal="left"/>
    </xf>
    <xf numFmtId="38" fontId="18" fillId="0" borderId="136" xfId="48" applyFont="1" applyFill="1" applyBorder="1" applyAlignment="1">
      <alignment horizontal="left"/>
    </xf>
    <xf numFmtId="38" fontId="18" fillId="0" borderId="114" xfId="48" applyFont="1" applyFill="1" applyBorder="1" applyAlignment="1">
      <alignment horizontal="left"/>
    </xf>
    <xf numFmtId="38" fontId="18" fillId="0" borderId="137" xfId="48" applyFont="1" applyFill="1" applyBorder="1" applyAlignment="1">
      <alignment horizontal="left"/>
    </xf>
    <xf numFmtId="38" fontId="18" fillId="0" borderId="109" xfId="48" applyFont="1" applyFill="1" applyBorder="1" applyAlignment="1">
      <alignment horizontal="left"/>
    </xf>
    <xf numFmtId="38" fontId="18" fillId="0" borderId="28" xfId="48" applyFont="1" applyFill="1" applyBorder="1" applyAlignment="1">
      <alignment horizontal="left"/>
    </xf>
    <xf numFmtId="38" fontId="18" fillId="0" borderId="111" xfId="48" applyFont="1" applyFill="1" applyBorder="1" applyAlignment="1">
      <alignment horizontal="left"/>
    </xf>
    <xf numFmtId="38" fontId="20" fillId="0" borderId="62" xfId="48" applyFont="1" applyFill="1" applyBorder="1" applyAlignment="1">
      <alignment horizontal="center" vertical="center"/>
    </xf>
    <xf numFmtId="38" fontId="20" fillId="0" borderId="138" xfId="48" applyFont="1" applyFill="1" applyBorder="1" applyAlignment="1">
      <alignment horizontal="center" vertical="center"/>
    </xf>
    <xf numFmtId="38" fontId="18" fillId="0" borderId="59" xfId="48" applyFont="1" applyFill="1" applyBorder="1" applyAlignment="1">
      <alignment horizontal="left" vertical="center" wrapText="1"/>
    </xf>
    <xf numFmtId="38" fontId="18" fillId="0" borderId="139" xfId="48" applyFont="1" applyFill="1" applyBorder="1" applyAlignment="1">
      <alignment horizontal="left" vertical="center" wrapText="1"/>
    </xf>
    <xf numFmtId="38" fontId="18" fillId="0" borderId="124" xfId="48" applyFont="1" applyFill="1" applyBorder="1" applyAlignment="1">
      <alignment horizontal="left" vertical="center" wrapText="1"/>
    </xf>
    <xf numFmtId="38" fontId="18" fillId="0" borderId="110" xfId="48" applyFont="1" applyFill="1" applyBorder="1" applyAlignment="1">
      <alignment horizontal="left" vertical="center" wrapText="1"/>
    </xf>
    <xf numFmtId="38" fontId="18" fillId="0" borderId="134" xfId="48" applyFont="1" applyFill="1" applyBorder="1" applyAlignment="1">
      <alignment horizontal="left" vertical="center" wrapText="1"/>
    </xf>
    <xf numFmtId="38" fontId="18" fillId="0" borderId="112" xfId="48" applyFont="1" applyFill="1" applyBorder="1" applyAlignment="1">
      <alignment horizontal="left" vertical="center" wrapText="1"/>
    </xf>
    <xf numFmtId="38" fontId="18" fillId="0" borderId="140" xfId="48" applyFont="1" applyFill="1" applyBorder="1" applyAlignment="1">
      <alignment horizontal="left" vertical="center"/>
    </xf>
    <xf numFmtId="38" fontId="18" fillId="0" borderId="113" xfId="48" applyFont="1" applyFill="1" applyBorder="1" applyAlignment="1">
      <alignment horizontal="left" vertical="center"/>
    </xf>
    <xf numFmtId="38" fontId="18" fillId="0" borderId="124" xfId="48" applyFont="1" applyFill="1" applyBorder="1" applyAlignment="1">
      <alignment horizontal="left" vertical="center"/>
    </xf>
    <xf numFmtId="38" fontId="18" fillId="0" borderId="110" xfId="48" applyFont="1" applyFill="1" applyBorder="1" applyAlignment="1">
      <alignment horizontal="left" vertical="center"/>
    </xf>
    <xf numFmtId="38" fontId="18" fillId="0" borderId="134" xfId="48" applyFont="1" applyFill="1" applyBorder="1" applyAlignment="1">
      <alignment horizontal="left" vertical="center"/>
    </xf>
    <xf numFmtId="38" fontId="18" fillId="0" borderId="112" xfId="48" applyFont="1" applyFill="1" applyBorder="1" applyAlignment="1">
      <alignment horizontal="left" vertical="center"/>
    </xf>
    <xf numFmtId="38" fontId="5" fillId="0" borderId="126" xfId="48" applyFont="1" applyFill="1" applyBorder="1" applyAlignment="1">
      <alignment horizontal="center"/>
    </xf>
    <xf numFmtId="38" fontId="4" fillId="0" borderId="141" xfId="48" applyFont="1" applyFill="1" applyBorder="1" applyAlignment="1">
      <alignment horizontal="center"/>
    </xf>
    <xf numFmtId="38" fontId="18" fillId="0" borderId="28" xfId="48" applyFont="1" applyFill="1" applyBorder="1" applyAlignment="1">
      <alignment horizontal="center"/>
    </xf>
    <xf numFmtId="38" fontId="18" fillId="0" borderId="111" xfId="48" applyFont="1" applyFill="1" applyBorder="1" applyAlignment="1">
      <alignment horizontal="center"/>
    </xf>
    <xf numFmtId="38" fontId="18" fillId="0" borderId="132" xfId="48" applyFont="1" applyFill="1" applyBorder="1" applyAlignment="1">
      <alignment horizontal="center"/>
    </xf>
    <xf numFmtId="38" fontId="18" fillId="0" borderId="117" xfId="48" applyFont="1" applyFill="1" applyBorder="1" applyAlignment="1">
      <alignment horizontal="center"/>
    </xf>
    <xf numFmtId="38" fontId="18" fillId="0" borderId="137" xfId="48" applyFont="1" applyFill="1" applyBorder="1" applyAlignment="1">
      <alignment horizontal="center"/>
    </xf>
    <xf numFmtId="38" fontId="18" fillId="0" borderId="109" xfId="48" applyFont="1" applyFill="1" applyBorder="1" applyAlignment="1">
      <alignment horizontal="center"/>
    </xf>
    <xf numFmtId="38" fontId="5" fillId="36" borderId="31" xfId="48" applyFont="1" applyFill="1" applyBorder="1" applyAlignment="1">
      <alignment horizontal="center" vertical="center" wrapText="1"/>
    </xf>
    <xf numFmtId="0" fontId="0" fillId="36" borderId="21" xfId="0" applyFill="1" applyBorder="1" applyAlignment="1">
      <alignment vertical="center" wrapText="1"/>
    </xf>
    <xf numFmtId="0" fontId="0" fillId="36" borderId="44" xfId="0" applyFill="1" applyBorder="1" applyAlignment="1">
      <alignment vertical="center" wrapText="1"/>
    </xf>
    <xf numFmtId="38" fontId="11" fillId="0" borderId="127" xfId="48" applyFont="1" applyFill="1" applyBorder="1" applyAlignment="1">
      <alignment horizontal="center"/>
    </xf>
    <xf numFmtId="38" fontId="11" fillId="0" borderId="128" xfId="48" applyFont="1" applyFill="1" applyBorder="1" applyAlignment="1">
      <alignment horizontal="center"/>
    </xf>
    <xf numFmtId="38" fontId="11" fillId="0" borderId="129" xfId="48" applyFont="1" applyFill="1" applyBorder="1" applyAlignment="1">
      <alignment horizontal="center"/>
    </xf>
    <xf numFmtId="38" fontId="11" fillId="0" borderId="127" xfId="48" applyFont="1" applyBorder="1" applyAlignment="1">
      <alignment horizontal="center"/>
    </xf>
    <xf numFmtId="38" fontId="11" fillId="0" borderId="129" xfId="48" applyFont="1" applyBorder="1" applyAlignment="1">
      <alignment horizontal="center"/>
    </xf>
    <xf numFmtId="38" fontId="10" fillId="0" borderId="126" xfId="48" applyFont="1" applyBorder="1" applyAlignment="1">
      <alignment horizontal="center"/>
    </xf>
    <xf numFmtId="38" fontId="11" fillId="0" borderId="142" xfId="48" applyFont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209550</xdr:colOff>
      <xdr:row>4</xdr:row>
      <xdr:rowOff>85725</xdr:rowOff>
    </xdr:from>
    <xdr:to>
      <xdr:col>13</xdr:col>
      <xdr:colOff>85725</xdr:colOff>
      <xdr:row>12</xdr:row>
      <xdr:rowOff>209550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15678150" y="1285875"/>
          <a:ext cx="2619375" cy="1933575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２９．４月の旅客・貨物の数値　確認済み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入力：報告書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確認：水色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8"/>
  <sheetViews>
    <sheetView view="pageBreakPreview" zoomScale="69" zoomScaleNormal="75" zoomScaleSheetLayoutView="69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E73" sqref="E73"/>
    </sheetView>
  </sheetViews>
  <sheetFormatPr defaultColWidth="9.00390625" defaultRowHeight="13.5"/>
  <cols>
    <col min="1" max="1" width="12.375" style="57" customWidth="1"/>
    <col min="2" max="2" width="21.375" style="98" customWidth="1"/>
    <col min="3" max="3" width="11.00390625" style="98" customWidth="1"/>
    <col min="4" max="5" width="26.375" style="57" customWidth="1"/>
    <col min="6" max="6" width="26.375" style="99" customWidth="1"/>
    <col min="7" max="8" width="26.375" style="57" customWidth="1"/>
    <col min="9" max="9" width="26.375" style="99" customWidth="1"/>
    <col min="10" max="16384" width="9.00390625" style="57" customWidth="1"/>
  </cols>
  <sheetData>
    <row r="1" spans="2:9" ht="29.25" customHeight="1" thickBot="1">
      <c r="B1" s="434" t="s">
        <v>121</v>
      </c>
      <c r="C1" s="434"/>
      <c r="D1" s="434"/>
      <c r="E1" s="434"/>
      <c r="F1" s="434"/>
      <c r="G1" s="434"/>
      <c r="H1" s="434"/>
      <c r="I1" s="434"/>
    </row>
    <row r="2" spans="2:9" ht="28.5" customHeight="1" thickBot="1" thickTop="1">
      <c r="B2" s="60" t="s">
        <v>54</v>
      </c>
      <c r="C2" s="61"/>
      <c r="D2" s="435" t="s">
        <v>40</v>
      </c>
      <c r="E2" s="436"/>
      <c r="F2" s="437"/>
      <c r="G2" s="435" t="s">
        <v>41</v>
      </c>
      <c r="H2" s="436"/>
      <c r="I2" s="437"/>
    </row>
    <row r="3" spans="2:9" ht="18" customHeight="1" thickBot="1">
      <c r="B3" s="62"/>
      <c r="C3" s="63"/>
      <c r="D3" s="370" t="s">
        <v>122</v>
      </c>
      <c r="E3" s="167" t="s">
        <v>123</v>
      </c>
      <c r="F3" s="64" t="s">
        <v>43</v>
      </c>
      <c r="G3" s="391" t="s">
        <v>124</v>
      </c>
      <c r="H3" s="167" t="s">
        <v>125</v>
      </c>
      <c r="I3" s="64" t="s">
        <v>43</v>
      </c>
    </row>
    <row r="4" spans="2:9" ht="18.75" customHeight="1">
      <c r="B4" s="108"/>
      <c r="C4" s="66" t="s">
        <v>44</v>
      </c>
      <c r="D4" s="371">
        <f>_xlfn.SUMIFS(D7:D37,$C7:$C37,"国内")</f>
        <v>1661727</v>
      </c>
      <c r="E4" s="139">
        <f>_xlfn.SUMIFS(E7:E37,$C7:$C37,"国内")</f>
        <v>1793833</v>
      </c>
      <c r="F4" s="116">
        <f>IF(D4=0,"　　　　　 －",(E4/D4)-1)</f>
        <v>0.07949921978760655</v>
      </c>
      <c r="G4" s="371">
        <f>_xlfn.SUMIFS(G7:G37,$C7:$C37,"国内")</f>
        <v>15346912</v>
      </c>
      <c r="H4" s="139">
        <f>_xlfn.SUMIFS(H7:H37,$C7:$C37,"国内")</f>
        <v>13778117</v>
      </c>
      <c r="I4" s="116">
        <f aca="true" t="shared" si="0" ref="I4:I67">IF(G4=0,"　　　　　 －",(H4/G4)-1)</f>
        <v>-0.10222219297276225</v>
      </c>
    </row>
    <row r="5" spans="2:9" ht="17.25" customHeight="1">
      <c r="B5" s="109" t="s">
        <v>38</v>
      </c>
      <c r="C5" s="59" t="s">
        <v>45</v>
      </c>
      <c r="D5" s="67">
        <f>_xlfn.SUMIFS(D7:D37,$C7:$C37,"国際")</f>
        <v>213396</v>
      </c>
      <c r="E5" s="141">
        <f>_xlfn.SUMIFS(E7:E37,$C7:$C37,"国際")</f>
        <v>265007</v>
      </c>
      <c r="F5" s="117">
        <f aca="true" t="shared" si="1" ref="F5:F68">IF(D5=0,"　　　　　 －",(E5/D5)-1)</f>
        <v>0.24185551744175138</v>
      </c>
      <c r="G5" s="392">
        <f>_xlfn.SUMIFS(G7:G37,$C7:$C37,"国際")</f>
        <v>911365</v>
      </c>
      <c r="H5" s="140">
        <f>_xlfn.SUMIFS(H7:H37,$C7:$C37,"国際")</f>
        <v>2071013</v>
      </c>
      <c r="I5" s="117">
        <f t="shared" si="0"/>
        <v>1.2724298168132417</v>
      </c>
    </row>
    <row r="6" spans="2:9" ht="18.75" customHeight="1" thickBot="1">
      <c r="B6" s="110"/>
      <c r="C6" s="69" t="s">
        <v>1</v>
      </c>
      <c r="D6" s="373">
        <f>SUM(D4:D5)</f>
        <v>1875123</v>
      </c>
      <c r="E6" s="142">
        <f>SUM(E4:E5)</f>
        <v>2058840</v>
      </c>
      <c r="F6" s="118">
        <f t="shared" si="1"/>
        <v>0.09797597277618597</v>
      </c>
      <c r="G6" s="373">
        <f>SUM(G4:G5)</f>
        <v>16258277</v>
      </c>
      <c r="H6" s="50">
        <f>SUM(H4:H5)</f>
        <v>15849130</v>
      </c>
      <c r="I6" s="118">
        <f t="shared" si="0"/>
        <v>-0.025165458799846996</v>
      </c>
    </row>
    <row r="7" spans="1:9" ht="18.75" customHeight="1">
      <c r="A7" s="113" t="s">
        <v>62</v>
      </c>
      <c r="B7" s="36"/>
      <c r="C7" s="58" t="s">
        <v>44</v>
      </c>
      <c r="D7" s="374">
        <v>1294439</v>
      </c>
      <c r="E7" s="143">
        <v>1409140</v>
      </c>
      <c r="F7" s="119">
        <f t="shared" si="1"/>
        <v>0.08861058728916538</v>
      </c>
      <c r="G7" s="156">
        <v>14042675</v>
      </c>
      <c r="H7" s="156">
        <v>12530416</v>
      </c>
      <c r="I7" s="119">
        <f t="shared" si="0"/>
        <v>-0.10769023708089809</v>
      </c>
    </row>
    <row r="8" spans="1:9" ht="17.25" customHeight="1">
      <c r="A8" s="113" t="s">
        <v>63</v>
      </c>
      <c r="B8" s="36" t="s">
        <v>4</v>
      </c>
      <c r="C8" s="70" t="s">
        <v>45</v>
      </c>
      <c r="D8" s="433">
        <v>201352</v>
      </c>
      <c r="E8" s="144">
        <v>249700</v>
      </c>
      <c r="F8" s="117">
        <f t="shared" si="1"/>
        <v>0.2401168103619531</v>
      </c>
      <c r="G8" s="157">
        <v>911365</v>
      </c>
      <c r="H8" s="157">
        <v>2071013</v>
      </c>
      <c r="I8" s="117">
        <f t="shared" si="0"/>
        <v>1.2724298168132417</v>
      </c>
    </row>
    <row r="9" spans="2:9" ht="18" customHeight="1">
      <c r="B9" s="36"/>
      <c r="C9" s="71" t="s">
        <v>1</v>
      </c>
      <c r="D9" s="377">
        <f>SUM(D7:D8)</f>
        <v>1495791</v>
      </c>
      <c r="E9" s="145">
        <f>SUM(E7:E8)</f>
        <v>1658840</v>
      </c>
      <c r="F9" s="123">
        <f t="shared" si="1"/>
        <v>0.10900520192994878</v>
      </c>
      <c r="G9" s="48">
        <f>SUM(G7:G8)</f>
        <v>14954040</v>
      </c>
      <c r="H9" s="48">
        <f>SUM(H7:H8)</f>
        <v>14601429</v>
      </c>
      <c r="I9" s="123">
        <f t="shared" si="0"/>
        <v>-0.02357964804159951</v>
      </c>
    </row>
    <row r="10" spans="1:9" ht="17.25" customHeight="1">
      <c r="A10" s="113" t="s">
        <v>62</v>
      </c>
      <c r="B10" s="39"/>
      <c r="C10" s="72" t="s">
        <v>44</v>
      </c>
      <c r="D10" s="378">
        <v>63700</v>
      </c>
      <c r="E10" s="146">
        <v>66653</v>
      </c>
      <c r="F10" s="121">
        <f t="shared" si="1"/>
        <v>0.046357927786499165</v>
      </c>
      <c r="G10" s="158">
        <v>337019</v>
      </c>
      <c r="H10" s="158">
        <v>325889</v>
      </c>
      <c r="I10" s="121">
        <f t="shared" si="0"/>
        <v>-0.03302484429661234</v>
      </c>
    </row>
    <row r="11" spans="1:9" ht="17.25" customHeight="1">
      <c r="A11" s="113" t="s">
        <v>63</v>
      </c>
      <c r="B11" s="36" t="s">
        <v>5</v>
      </c>
      <c r="C11" s="59" t="s">
        <v>45</v>
      </c>
      <c r="D11" s="375">
        <v>924</v>
      </c>
      <c r="E11" s="144">
        <v>2259</v>
      </c>
      <c r="F11" s="122">
        <f t="shared" si="1"/>
        <v>1.4448051948051948</v>
      </c>
      <c r="G11" s="159">
        <v>0</v>
      </c>
      <c r="H11" s="159">
        <v>0</v>
      </c>
      <c r="I11" s="122" t="str">
        <f t="shared" si="0"/>
        <v>　　　　　 －</v>
      </c>
    </row>
    <row r="12" spans="1:9" ht="18" customHeight="1">
      <c r="A12" s="113"/>
      <c r="B12" s="40"/>
      <c r="C12" s="73" t="s">
        <v>1</v>
      </c>
      <c r="D12" s="379">
        <f>SUM(D10:D11)</f>
        <v>64624</v>
      </c>
      <c r="E12" s="147">
        <f>SUM(E10:E11)</f>
        <v>68912</v>
      </c>
      <c r="F12" s="123">
        <f t="shared" si="1"/>
        <v>0.0663530576875464</v>
      </c>
      <c r="G12" s="51">
        <f>SUM(G10:G11)</f>
        <v>337019</v>
      </c>
      <c r="H12" s="105">
        <f>SUM(H10:H11)</f>
        <v>325889</v>
      </c>
      <c r="I12" s="123">
        <f t="shared" si="0"/>
        <v>-0.03302484429661234</v>
      </c>
    </row>
    <row r="13" spans="1:9" ht="17.25" customHeight="1">
      <c r="A13" s="113" t="s">
        <v>62</v>
      </c>
      <c r="B13" s="42"/>
      <c r="C13" s="58" t="s">
        <v>44</v>
      </c>
      <c r="D13" s="374">
        <v>8377</v>
      </c>
      <c r="E13" s="143">
        <v>9106</v>
      </c>
      <c r="F13" s="119">
        <f t="shared" si="1"/>
        <v>0.08702399427002505</v>
      </c>
      <c r="G13" s="156">
        <v>13846</v>
      </c>
      <c r="H13" s="156">
        <v>14152</v>
      </c>
      <c r="I13" s="119">
        <f t="shared" si="0"/>
        <v>0.022100245558283937</v>
      </c>
    </row>
    <row r="14" spans="1:9" ht="17.25" customHeight="1">
      <c r="A14" s="113" t="s">
        <v>63</v>
      </c>
      <c r="B14" s="43" t="s">
        <v>6</v>
      </c>
      <c r="C14" s="70" t="s">
        <v>45</v>
      </c>
      <c r="D14" s="375">
        <v>0</v>
      </c>
      <c r="E14" s="144">
        <v>0</v>
      </c>
      <c r="F14" s="122" t="str">
        <f t="shared" si="1"/>
        <v>　　　　　 －</v>
      </c>
      <c r="G14" s="157">
        <v>0</v>
      </c>
      <c r="H14" s="157">
        <v>0</v>
      </c>
      <c r="I14" s="122" t="str">
        <f t="shared" si="0"/>
        <v>　　　　　 －</v>
      </c>
    </row>
    <row r="15" spans="1:9" ht="18" customHeight="1">
      <c r="A15" s="113"/>
      <c r="B15" s="43"/>
      <c r="C15" s="71" t="s">
        <v>46</v>
      </c>
      <c r="D15" s="377">
        <f>SUM(D13:D14)</f>
        <v>8377</v>
      </c>
      <c r="E15" s="145">
        <f>SUM(E13:E14)</f>
        <v>9106</v>
      </c>
      <c r="F15" s="123">
        <f t="shared" si="1"/>
        <v>0.08702399427002505</v>
      </c>
      <c r="G15" s="48">
        <f>SUM(G13:G14)</f>
        <v>13846</v>
      </c>
      <c r="H15" s="48">
        <f>SUM(H13:H14)</f>
        <v>14152</v>
      </c>
      <c r="I15" s="123">
        <f t="shared" si="0"/>
        <v>0.022100245558283937</v>
      </c>
    </row>
    <row r="16" spans="1:9" ht="17.25" customHeight="1">
      <c r="A16" s="113" t="s">
        <v>62</v>
      </c>
      <c r="B16" s="39"/>
      <c r="C16" s="72" t="s">
        <v>44</v>
      </c>
      <c r="D16" s="378">
        <v>47752</v>
      </c>
      <c r="E16" s="146">
        <v>47874</v>
      </c>
      <c r="F16" s="121">
        <f t="shared" si="1"/>
        <v>0.002554866811861345</v>
      </c>
      <c r="G16" s="158">
        <v>159671</v>
      </c>
      <c r="H16" s="158">
        <v>189517</v>
      </c>
      <c r="I16" s="121">
        <f t="shared" si="0"/>
        <v>0.18692185807065775</v>
      </c>
    </row>
    <row r="17" spans="1:9" ht="17.25" customHeight="1">
      <c r="A17" s="113" t="s">
        <v>63</v>
      </c>
      <c r="B17" s="36" t="s">
        <v>8</v>
      </c>
      <c r="C17" s="59" t="s">
        <v>45</v>
      </c>
      <c r="D17" s="375">
        <v>0</v>
      </c>
      <c r="E17" s="144">
        <v>0</v>
      </c>
      <c r="F17" s="122" t="str">
        <f t="shared" si="1"/>
        <v>　　　　　 －</v>
      </c>
      <c r="G17" s="159">
        <v>0</v>
      </c>
      <c r="H17" s="159">
        <v>0</v>
      </c>
      <c r="I17" s="122" t="str">
        <f t="shared" si="0"/>
        <v>　　　　　 －</v>
      </c>
    </row>
    <row r="18" spans="1:9" ht="18" customHeight="1">
      <c r="A18" s="113"/>
      <c r="B18" s="40"/>
      <c r="C18" s="73" t="s">
        <v>1</v>
      </c>
      <c r="D18" s="379">
        <f>SUM(D16:D17)</f>
        <v>47752</v>
      </c>
      <c r="E18" s="147">
        <f>SUM(E16:E17)</f>
        <v>47874</v>
      </c>
      <c r="F18" s="123">
        <f t="shared" si="1"/>
        <v>0.002554866811861345</v>
      </c>
      <c r="G18" s="51">
        <f>SUM(G16:G17)</f>
        <v>159671</v>
      </c>
      <c r="H18" s="51">
        <f>SUM(H16:H17)</f>
        <v>189517</v>
      </c>
      <c r="I18" s="123">
        <f t="shared" si="0"/>
        <v>0.18692185807065775</v>
      </c>
    </row>
    <row r="19" spans="1:9" ht="17.25" customHeight="1">
      <c r="A19" s="113" t="s">
        <v>62</v>
      </c>
      <c r="B19" s="36"/>
      <c r="C19" s="58" t="s">
        <v>44</v>
      </c>
      <c r="D19" s="374">
        <v>48638</v>
      </c>
      <c r="E19" s="143">
        <v>47915</v>
      </c>
      <c r="F19" s="124">
        <f t="shared" si="1"/>
        <v>-0.014864920432583584</v>
      </c>
      <c r="G19" s="429">
        <v>134551</v>
      </c>
      <c r="H19" s="156">
        <v>115514</v>
      </c>
      <c r="I19" s="124">
        <f t="shared" si="0"/>
        <v>-0.14148538472400796</v>
      </c>
    </row>
    <row r="20" spans="1:9" ht="17.25" customHeight="1">
      <c r="A20" s="113" t="s">
        <v>63</v>
      </c>
      <c r="B20" s="36" t="s">
        <v>9</v>
      </c>
      <c r="C20" s="59" t="s">
        <v>45</v>
      </c>
      <c r="D20" s="375">
        <v>0</v>
      </c>
      <c r="E20" s="144">
        <v>0</v>
      </c>
      <c r="F20" s="122" t="str">
        <f t="shared" si="1"/>
        <v>　　　　　 －</v>
      </c>
      <c r="G20" s="159">
        <v>0</v>
      </c>
      <c r="H20" s="159">
        <v>0</v>
      </c>
      <c r="I20" s="122" t="str">
        <f t="shared" si="0"/>
        <v>　　　　　 －</v>
      </c>
    </row>
    <row r="21" spans="1:9" ht="18" customHeight="1">
      <c r="A21" s="113"/>
      <c r="B21" s="36"/>
      <c r="C21" s="71" t="s">
        <v>1</v>
      </c>
      <c r="D21" s="377">
        <f>SUM(D19:D20)</f>
        <v>48638</v>
      </c>
      <c r="E21" s="145">
        <f>SUM(E19:E20)</f>
        <v>47915</v>
      </c>
      <c r="F21" s="120">
        <f t="shared" si="1"/>
        <v>-0.014864920432583584</v>
      </c>
      <c r="G21" s="48">
        <f>SUM(G19:G20)</f>
        <v>134551</v>
      </c>
      <c r="H21" s="48">
        <f>SUM(H19:H20)</f>
        <v>115514</v>
      </c>
      <c r="I21" s="120">
        <f t="shared" si="0"/>
        <v>-0.14148538472400796</v>
      </c>
    </row>
    <row r="22" spans="1:9" ht="17.25" customHeight="1">
      <c r="A22" s="113" t="s">
        <v>62</v>
      </c>
      <c r="B22" s="39"/>
      <c r="C22" s="72" t="s">
        <v>44</v>
      </c>
      <c r="D22" s="378">
        <v>111634</v>
      </c>
      <c r="E22" s="146">
        <v>120687</v>
      </c>
      <c r="F22" s="121">
        <f t="shared" si="1"/>
        <v>0.08109536521131555</v>
      </c>
      <c r="G22" s="158">
        <v>526312</v>
      </c>
      <c r="H22" s="158">
        <v>462708</v>
      </c>
      <c r="I22" s="121">
        <f t="shared" si="0"/>
        <v>-0.1208484701089848</v>
      </c>
    </row>
    <row r="23" spans="1:9" ht="17.25" customHeight="1">
      <c r="A23" s="113" t="s">
        <v>63</v>
      </c>
      <c r="B23" s="36" t="s">
        <v>10</v>
      </c>
      <c r="C23" s="59" t="s">
        <v>45</v>
      </c>
      <c r="D23" s="375">
        <v>11120</v>
      </c>
      <c r="E23" s="144">
        <v>13048</v>
      </c>
      <c r="F23" s="117">
        <f t="shared" si="1"/>
        <v>0.17338129496402876</v>
      </c>
      <c r="G23" s="159">
        <v>0</v>
      </c>
      <c r="H23" s="159">
        <v>0</v>
      </c>
      <c r="I23" s="117" t="str">
        <f t="shared" si="0"/>
        <v>　　　　　 －</v>
      </c>
    </row>
    <row r="24" spans="1:9" ht="18" customHeight="1">
      <c r="A24" s="113"/>
      <c r="B24" s="40"/>
      <c r="C24" s="73" t="s">
        <v>1</v>
      </c>
      <c r="D24" s="379">
        <f>SUM(D22:D23)</f>
        <v>122754</v>
      </c>
      <c r="E24" s="147">
        <f>SUM(E22:E23)</f>
        <v>133735</v>
      </c>
      <c r="F24" s="123">
        <f t="shared" si="1"/>
        <v>0.08945533343108991</v>
      </c>
      <c r="G24" s="51">
        <f>SUM(G22:G23)</f>
        <v>526312</v>
      </c>
      <c r="H24" s="51">
        <f>SUM(H22:H23)</f>
        <v>462708</v>
      </c>
      <c r="I24" s="123">
        <f t="shared" si="0"/>
        <v>-0.1208484701089848</v>
      </c>
    </row>
    <row r="25" spans="1:9" ht="18" customHeight="1">
      <c r="A25" s="113" t="s">
        <v>64</v>
      </c>
      <c r="B25" s="36" t="s">
        <v>16</v>
      </c>
      <c r="C25" s="74" t="s">
        <v>44</v>
      </c>
      <c r="D25" s="374">
        <v>1639</v>
      </c>
      <c r="E25" s="143">
        <v>1876</v>
      </c>
      <c r="F25" s="124">
        <f t="shared" si="1"/>
        <v>0.1446003660768762</v>
      </c>
      <c r="G25" s="160">
        <v>0</v>
      </c>
      <c r="H25" s="160">
        <v>0</v>
      </c>
      <c r="I25" s="124" t="str">
        <f t="shared" si="0"/>
        <v>　　　　　 －</v>
      </c>
    </row>
    <row r="26" spans="1:9" ht="18" customHeight="1">
      <c r="A26" s="113" t="s">
        <v>64</v>
      </c>
      <c r="B26" s="41" t="s">
        <v>75</v>
      </c>
      <c r="C26" s="73" t="s">
        <v>44</v>
      </c>
      <c r="D26" s="393" t="s">
        <v>119</v>
      </c>
      <c r="E26" s="394" t="s">
        <v>120</v>
      </c>
      <c r="F26" s="395" t="s">
        <v>109</v>
      </c>
      <c r="G26" s="388" t="s">
        <v>109</v>
      </c>
      <c r="H26" s="388" t="s">
        <v>120</v>
      </c>
      <c r="I26" s="395" t="s">
        <v>109</v>
      </c>
    </row>
    <row r="27" spans="1:9" ht="18" customHeight="1">
      <c r="A27" s="113" t="s">
        <v>64</v>
      </c>
      <c r="B27" s="41" t="s">
        <v>18</v>
      </c>
      <c r="C27" s="73" t="s">
        <v>44</v>
      </c>
      <c r="D27" s="380">
        <v>887</v>
      </c>
      <c r="E27" s="148">
        <v>683</v>
      </c>
      <c r="F27" s="123">
        <f t="shared" si="1"/>
        <v>-0.22998872604284104</v>
      </c>
      <c r="G27" s="162">
        <v>1032</v>
      </c>
      <c r="H27" s="162">
        <v>402</v>
      </c>
      <c r="I27" s="123">
        <f t="shared" si="0"/>
        <v>-0.6104651162790697</v>
      </c>
    </row>
    <row r="28" spans="1:9" ht="17.25" customHeight="1">
      <c r="A28" s="113" t="s">
        <v>64</v>
      </c>
      <c r="B28" s="36"/>
      <c r="C28" s="58" t="s">
        <v>44</v>
      </c>
      <c r="D28" s="374">
        <v>12713</v>
      </c>
      <c r="E28" s="143">
        <v>12962</v>
      </c>
      <c r="F28" s="124">
        <f t="shared" si="1"/>
        <v>0.01958625029497374</v>
      </c>
      <c r="G28" s="156">
        <v>24673</v>
      </c>
      <c r="H28" s="156">
        <v>28890</v>
      </c>
      <c r="I28" s="124">
        <f t="shared" si="0"/>
        <v>0.1709155757305556</v>
      </c>
    </row>
    <row r="29" spans="1:9" ht="17.25" customHeight="1">
      <c r="A29" s="113" t="s">
        <v>65</v>
      </c>
      <c r="B29" s="43" t="s">
        <v>19</v>
      </c>
      <c r="C29" s="59" t="s">
        <v>45</v>
      </c>
      <c r="D29" s="375">
        <v>0</v>
      </c>
      <c r="E29" s="144">
        <v>0</v>
      </c>
      <c r="F29" s="122" t="str">
        <f t="shared" si="1"/>
        <v>　　　　　 －</v>
      </c>
      <c r="G29" s="159">
        <v>0</v>
      </c>
      <c r="H29" s="159">
        <v>0</v>
      </c>
      <c r="I29" s="122" t="str">
        <f t="shared" si="0"/>
        <v>　　　　　 －</v>
      </c>
    </row>
    <row r="30" spans="1:9" ht="18" customHeight="1">
      <c r="A30" s="113"/>
      <c r="B30" s="40"/>
      <c r="C30" s="73" t="s">
        <v>1</v>
      </c>
      <c r="D30" s="379">
        <f>SUM(D28:D29)</f>
        <v>12713</v>
      </c>
      <c r="E30" s="147">
        <f>SUM(E28:E29)</f>
        <v>12962</v>
      </c>
      <c r="F30" s="123">
        <f t="shared" si="1"/>
        <v>0.01958625029497374</v>
      </c>
      <c r="G30" s="51">
        <f>SUM(G28:G29)</f>
        <v>24673</v>
      </c>
      <c r="H30" s="51">
        <f>SUM(H28:H29)</f>
        <v>28890</v>
      </c>
      <c r="I30" s="123">
        <f t="shared" si="0"/>
        <v>0.1709155757305556</v>
      </c>
    </row>
    <row r="31" spans="1:9" ht="17.25" customHeight="1">
      <c r="A31" s="113" t="s">
        <v>64</v>
      </c>
      <c r="B31" s="396"/>
      <c r="C31" s="58" t="s">
        <v>44</v>
      </c>
      <c r="D31" s="374">
        <v>5229</v>
      </c>
      <c r="E31" s="143">
        <v>4708</v>
      </c>
      <c r="F31" s="124">
        <f t="shared" si="1"/>
        <v>-0.0996366418053165</v>
      </c>
      <c r="G31" s="156">
        <v>373</v>
      </c>
      <c r="H31" s="156">
        <v>456</v>
      </c>
      <c r="I31" s="124">
        <f t="shared" si="0"/>
        <v>0.22252010723860582</v>
      </c>
    </row>
    <row r="32" spans="1:9" ht="17.25" customHeight="1">
      <c r="A32" s="113" t="s">
        <v>65</v>
      </c>
      <c r="B32" s="36" t="s">
        <v>110</v>
      </c>
      <c r="C32" s="59" t="s">
        <v>45</v>
      </c>
      <c r="D32" s="375">
        <v>0</v>
      </c>
      <c r="E32" s="144">
        <v>0</v>
      </c>
      <c r="F32" s="122" t="str">
        <f t="shared" si="1"/>
        <v>　　　　　 －</v>
      </c>
      <c r="G32" s="159">
        <v>0</v>
      </c>
      <c r="H32" s="159">
        <v>0</v>
      </c>
      <c r="I32" s="122" t="str">
        <f t="shared" si="0"/>
        <v>　　　　　 －</v>
      </c>
    </row>
    <row r="33" spans="1:9" ht="18" customHeight="1">
      <c r="A33" s="113"/>
      <c r="B33" s="40"/>
      <c r="C33" s="73" t="s">
        <v>1</v>
      </c>
      <c r="D33" s="379">
        <f>SUM(D31:D32)</f>
        <v>5229</v>
      </c>
      <c r="E33" s="147">
        <f>SUM(E31:E32)</f>
        <v>4708</v>
      </c>
      <c r="F33" s="123">
        <f t="shared" si="1"/>
        <v>-0.0996366418053165</v>
      </c>
      <c r="G33" s="51">
        <f>SUM(G31:G32)</f>
        <v>373</v>
      </c>
      <c r="H33" s="51">
        <f>SUM(H31:H32)</f>
        <v>456</v>
      </c>
      <c r="I33" s="123">
        <f t="shared" si="0"/>
        <v>0.22252010723860582</v>
      </c>
    </row>
    <row r="34" spans="1:9" ht="17.25" customHeight="1">
      <c r="A34" s="113" t="s">
        <v>64</v>
      </c>
      <c r="B34" s="36"/>
      <c r="C34" s="58" t="s">
        <v>44</v>
      </c>
      <c r="D34" s="374">
        <v>46771</v>
      </c>
      <c r="E34" s="143">
        <v>50525</v>
      </c>
      <c r="F34" s="119">
        <f t="shared" si="1"/>
        <v>0.08026341108806734</v>
      </c>
      <c r="G34" s="156">
        <v>106553</v>
      </c>
      <c r="H34" s="156">
        <v>109647</v>
      </c>
      <c r="I34" s="119">
        <f t="shared" si="0"/>
        <v>0.029037192758533337</v>
      </c>
    </row>
    <row r="35" spans="1:9" ht="17.25" customHeight="1">
      <c r="A35" s="113" t="s">
        <v>65</v>
      </c>
      <c r="B35" s="36" t="s">
        <v>20</v>
      </c>
      <c r="C35" s="59" t="s">
        <v>45</v>
      </c>
      <c r="D35" s="375">
        <v>0</v>
      </c>
      <c r="E35" s="144">
        <v>0</v>
      </c>
      <c r="F35" s="119" t="str">
        <f t="shared" si="1"/>
        <v>　　　　　 －</v>
      </c>
      <c r="G35" s="159">
        <v>0</v>
      </c>
      <c r="H35" s="159">
        <v>0</v>
      </c>
      <c r="I35" s="119" t="str">
        <f t="shared" si="0"/>
        <v>　　　　　 －</v>
      </c>
    </row>
    <row r="36" spans="1:9" ht="18" customHeight="1">
      <c r="A36" s="113"/>
      <c r="B36" s="40"/>
      <c r="C36" s="73" t="s">
        <v>1</v>
      </c>
      <c r="D36" s="379">
        <f>+D34+D35</f>
        <v>46771</v>
      </c>
      <c r="E36" s="147">
        <f>SUM(E34:E35)</f>
        <v>50525</v>
      </c>
      <c r="F36" s="123">
        <f t="shared" si="1"/>
        <v>0.08026341108806734</v>
      </c>
      <c r="G36" s="51">
        <f>SUM(G34:G35)</f>
        <v>106553</v>
      </c>
      <c r="H36" s="51">
        <f>SUM(H34:H35)</f>
        <v>109647</v>
      </c>
      <c r="I36" s="123">
        <f t="shared" si="0"/>
        <v>0.029037192758533337</v>
      </c>
    </row>
    <row r="37" spans="1:9" ht="18" customHeight="1" thickBot="1">
      <c r="A37" s="113" t="s">
        <v>66</v>
      </c>
      <c r="B37" s="39" t="s">
        <v>32</v>
      </c>
      <c r="C37" s="75" t="s">
        <v>44</v>
      </c>
      <c r="D37" s="378">
        <v>19948</v>
      </c>
      <c r="E37" s="146">
        <v>21704</v>
      </c>
      <c r="F37" s="123">
        <f t="shared" si="1"/>
        <v>0.08802887507519541</v>
      </c>
      <c r="G37" s="162">
        <v>207</v>
      </c>
      <c r="H37" s="162">
        <v>526</v>
      </c>
      <c r="I37" s="123">
        <f t="shared" si="0"/>
        <v>1.5410628019323673</v>
      </c>
    </row>
    <row r="38" spans="1:9" ht="18.75" customHeight="1">
      <c r="A38" s="113"/>
      <c r="B38" s="108"/>
      <c r="C38" s="114" t="s">
        <v>44</v>
      </c>
      <c r="D38" s="381">
        <f>_xlfn.SUMIFS(D41:D67,$C41:$C67,"国内")</f>
        <v>531441</v>
      </c>
      <c r="E38" s="49">
        <f>_xlfn.SUMIFS(E41:E67,$C41:$C67,"国内")</f>
        <v>595283</v>
      </c>
      <c r="F38" s="116">
        <f t="shared" si="1"/>
        <v>0.12012998620731175</v>
      </c>
      <c r="G38" s="49">
        <f>_xlfn.SUMIFS(G41:G67,$C41:$C67,"国内")</f>
        <v>759481</v>
      </c>
      <c r="H38" s="49">
        <f>_xlfn.SUMIFS(H41:H67,$C41:$C67,"国内")</f>
        <v>726475</v>
      </c>
      <c r="I38" s="116">
        <f t="shared" si="0"/>
        <v>-0.04345862503472764</v>
      </c>
    </row>
    <row r="39" spans="1:9" ht="17.25" customHeight="1">
      <c r="A39" s="113"/>
      <c r="B39" s="109" t="s">
        <v>39</v>
      </c>
      <c r="C39" s="115" t="s">
        <v>45</v>
      </c>
      <c r="D39" s="397">
        <f>_xlfn.SUMIFS(D41:D67,$C41:$C67,"国際")</f>
        <v>27748</v>
      </c>
      <c r="E39" s="47">
        <f>_xlfn.SUMIFS(E41:E67,$C41:$C67,"国際")</f>
        <v>40020</v>
      </c>
      <c r="F39" s="117">
        <f t="shared" si="1"/>
        <v>0.44226610926913645</v>
      </c>
      <c r="G39" s="47">
        <f>_xlfn.SUMIFS(G41:G67,$C41:$C67,"国際")</f>
        <v>19979</v>
      </c>
      <c r="H39" s="47">
        <f>_xlfn.SUMIFS(H41:H67,$C41:$C67,"国際")</f>
        <v>16908</v>
      </c>
      <c r="I39" s="117">
        <f t="shared" si="0"/>
        <v>-0.15371139696681513</v>
      </c>
    </row>
    <row r="40" spans="1:9" ht="18.75" customHeight="1" thickBot="1">
      <c r="A40" s="113"/>
      <c r="B40" s="109"/>
      <c r="C40" s="71" t="s">
        <v>1</v>
      </c>
      <c r="D40" s="377">
        <f>SUM(D38:D39)</f>
        <v>559189</v>
      </c>
      <c r="E40" s="145">
        <f>SUM(E38:E39)</f>
        <v>635303</v>
      </c>
      <c r="F40" s="120">
        <f t="shared" si="1"/>
        <v>0.13611498080255502</v>
      </c>
      <c r="G40" s="48">
        <f>SUM(G38:G39)</f>
        <v>779460</v>
      </c>
      <c r="H40" s="48">
        <f>SUM(H38:H39)</f>
        <v>743383</v>
      </c>
      <c r="I40" s="120">
        <f t="shared" si="0"/>
        <v>-0.04628460729222794</v>
      </c>
    </row>
    <row r="41" spans="1:9" ht="18.75" customHeight="1">
      <c r="A41" s="113" t="s">
        <v>62</v>
      </c>
      <c r="B41" s="44"/>
      <c r="C41" s="66" t="s">
        <v>44</v>
      </c>
      <c r="D41" s="382">
        <v>219585</v>
      </c>
      <c r="E41" s="153">
        <v>258642</v>
      </c>
      <c r="F41" s="116">
        <f t="shared" si="1"/>
        <v>0.17786734066534593</v>
      </c>
      <c r="G41" s="163">
        <v>401097</v>
      </c>
      <c r="H41" s="163">
        <v>370488</v>
      </c>
      <c r="I41" s="116">
        <f t="shared" si="0"/>
        <v>-0.07631321101878097</v>
      </c>
    </row>
    <row r="42" spans="1:9" ht="17.25" customHeight="1">
      <c r="A42" s="113" t="s">
        <v>63</v>
      </c>
      <c r="B42" s="36" t="s">
        <v>11</v>
      </c>
      <c r="C42" s="59" t="s">
        <v>45</v>
      </c>
      <c r="D42" s="375">
        <v>17990</v>
      </c>
      <c r="E42" s="144">
        <v>22740</v>
      </c>
      <c r="F42" s="117">
        <f t="shared" si="1"/>
        <v>0.26403557531962196</v>
      </c>
      <c r="G42" s="159">
        <v>19979</v>
      </c>
      <c r="H42" s="159">
        <v>16908</v>
      </c>
      <c r="I42" s="117">
        <f t="shared" si="0"/>
        <v>-0.15371139696681513</v>
      </c>
    </row>
    <row r="43" spans="1:9" ht="18" customHeight="1">
      <c r="A43" s="113"/>
      <c r="B43" s="36"/>
      <c r="C43" s="71" t="s">
        <v>1</v>
      </c>
      <c r="D43" s="377">
        <f>SUM(D41:D42)</f>
        <v>237575</v>
      </c>
      <c r="E43" s="145">
        <f>SUM(E41:E42)</f>
        <v>281382</v>
      </c>
      <c r="F43" s="120">
        <f t="shared" si="1"/>
        <v>0.18439229716931504</v>
      </c>
      <c r="G43" s="48">
        <f>SUM(G41:G42)</f>
        <v>421076</v>
      </c>
      <c r="H43" s="48">
        <f>SUM(H41:H42)</f>
        <v>387396</v>
      </c>
      <c r="I43" s="120">
        <f t="shared" si="0"/>
        <v>-0.07998556080137553</v>
      </c>
    </row>
    <row r="44" spans="1:9" ht="17.25" customHeight="1">
      <c r="A44" s="113" t="s">
        <v>62</v>
      </c>
      <c r="B44" s="39"/>
      <c r="C44" s="72" t="s">
        <v>44</v>
      </c>
      <c r="D44" s="383">
        <v>95863</v>
      </c>
      <c r="E44" s="154">
        <v>101136</v>
      </c>
      <c r="F44" s="121">
        <f t="shared" si="1"/>
        <v>0.05500558088104901</v>
      </c>
      <c r="G44" s="158">
        <v>115339</v>
      </c>
      <c r="H44" s="158">
        <v>116794</v>
      </c>
      <c r="I44" s="121">
        <f t="shared" si="0"/>
        <v>0.012614987124909938</v>
      </c>
    </row>
    <row r="45" spans="1:9" ht="17.25" customHeight="1">
      <c r="A45" s="113" t="s">
        <v>63</v>
      </c>
      <c r="B45" s="36" t="s">
        <v>12</v>
      </c>
      <c r="C45" s="74" t="s">
        <v>45</v>
      </c>
      <c r="D45" s="384">
        <v>2152</v>
      </c>
      <c r="E45" s="155">
        <v>2128</v>
      </c>
      <c r="F45" s="125">
        <f t="shared" si="1"/>
        <v>-0.01115241635687736</v>
      </c>
      <c r="G45" s="164">
        <v>0</v>
      </c>
      <c r="H45" s="164">
        <v>0</v>
      </c>
      <c r="I45" s="125" t="str">
        <f t="shared" si="0"/>
        <v>　　　　　 －</v>
      </c>
    </row>
    <row r="46" spans="1:9" ht="18" customHeight="1">
      <c r="A46" s="113"/>
      <c r="B46" s="40"/>
      <c r="C46" s="73" t="s">
        <v>1</v>
      </c>
      <c r="D46" s="379">
        <f>SUM(D44:D45)</f>
        <v>98015</v>
      </c>
      <c r="E46" s="147">
        <f>SUM(E44:E45)</f>
        <v>103264</v>
      </c>
      <c r="F46" s="123">
        <f t="shared" si="1"/>
        <v>0.05355302759781666</v>
      </c>
      <c r="G46" s="51">
        <f>SUM(G44:G45)</f>
        <v>115339</v>
      </c>
      <c r="H46" s="51">
        <f>SUM(H44:H45)</f>
        <v>116794</v>
      </c>
      <c r="I46" s="123">
        <f t="shared" si="0"/>
        <v>0.012614987124909938</v>
      </c>
    </row>
    <row r="47" spans="1:9" ht="17.25" customHeight="1">
      <c r="A47" s="113" t="s">
        <v>62</v>
      </c>
      <c r="B47" s="36"/>
      <c r="C47" s="74" t="s">
        <v>44</v>
      </c>
      <c r="D47" s="374">
        <v>22956</v>
      </c>
      <c r="E47" s="143">
        <v>25758</v>
      </c>
      <c r="F47" s="120">
        <f t="shared" si="1"/>
        <v>0.12205959226346064</v>
      </c>
      <c r="G47" s="389">
        <v>0</v>
      </c>
      <c r="H47" s="158">
        <v>0</v>
      </c>
      <c r="I47" s="120" t="str">
        <f t="shared" si="0"/>
        <v>　　　　　 －</v>
      </c>
    </row>
    <row r="48" spans="1:9" ht="17.25" customHeight="1">
      <c r="A48" s="113" t="s">
        <v>63</v>
      </c>
      <c r="B48" s="36" t="s">
        <v>13</v>
      </c>
      <c r="C48" s="77" t="s">
        <v>45</v>
      </c>
      <c r="D48" s="375">
        <v>855</v>
      </c>
      <c r="E48" s="144">
        <v>417</v>
      </c>
      <c r="F48" s="122">
        <f t="shared" si="1"/>
        <v>-0.512280701754386</v>
      </c>
      <c r="G48" s="390">
        <v>0</v>
      </c>
      <c r="H48" s="166">
        <v>0</v>
      </c>
      <c r="I48" s="122" t="str">
        <f t="shared" si="0"/>
        <v>　　　　　 －</v>
      </c>
    </row>
    <row r="49" spans="1:9" ht="18" customHeight="1">
      <c r="A49" s="113"/>
      <c r="B49" s="36"/>
      <c r="C49" s="71" t="s">
        <v>1</v>
      </c>
      <c r="D49" s="377">
        <f>SUM(D47:D48)</f>
        <v>23811</v>
      </c>
      <c r="E49" s="145">
        <f>SUM(E47:E48)</f>
        <v>26175</v>
      </c>
      <c r="F49" s="120">
        <f t="shared" si="1"/>
        <v>0.09928184452563937</v>
      </c>
      <c r="G49" s="48">
        <f>SUM(G47:G48)</f>
        <v>0</v>
      </c>
      <c r="H49" s="48">
        <f>SUM(H47:H48)</f>
        <v>0</v>
      </c>
      <c r="I49" s="120" t="str">
        <f t="shared" si="0"/>
        <v>　　　　　 －</v>
      </c>
    </row>
    <row r="50" spans="1:9" ht="17.25" customHeight="1">
      <c r="A50" s="113" t="s">
        <v>64</v>
      </c>
      <c r="B50" s="39"/>
      <c r="C50" s="72" t="s">
        <v>44</v>
      </c>
      <c r="D50" s="378">
        <v>81439</v>
      </c>
      <c r="E50" s="146">
        <v>89586</v>
      </c>
      <c r="F50" s="121">
        <f t="shared" si="1"/>
        <v>0.10003806530040893</v>
      </c>
      <c r="G50" s="158">
        <v>143544</v>
      </c>
      <c r="H50" s="158">
        <v>143252</v>
      </c>
      <c r="I50" s="121">
        <f t="shared" si="0"/>
        <v>-0.002034219472774934</v>
      </c>
    </row>
    <row r="51" spans="1:9" ht="17.25" customHeight="1">
      <c r="A51" s="113" t="s">
        <v>65</v>
      </c>
      <c r="B51" s="36" t="s">
        <v>21</v>
      </c>
      <c r="C51" s="59" t="s">
        <v>45</v>
      </c>
      <c r="D51" s="375">
        <v>5129</v>
      </c>
      <c r="E51" s="144">
        <v>6617</v>
      </c>
      <c r="F51" s="117">
        <f t="shared" si="1"/>
        <v>0.29011503217001366</v>
      </c>
      <c r="G51" s="159">
        <v>0</v>
      </c>
      <c r="H51" s="159">
        <v>0</v>
      </c>
      <c r="I51" s="117" t="str">
        <f t="shared" si="0"/>
        <v>　　　　　 －</v>
      </c>
    </row>
    <row r="52" spans="1:9" ht="18" customHeight="1">
      <c r="A52" s="113"/>
      <c r="B52" s="40"/>
      <c r="C52" s="73" t="s">
        <v>1</v>
      </c>
      <c r="D52" s="379">
        <f>SUM(D50:D51)</f>
        <v>86568</v>
      </c>
      <c r="E52" s="147">
        <f>SUM(E50:E51)</f>
        <v>96203</v>
      </c>
      <c r="F52" s="123">
        <f t="shared" si="1"/>
        <v>0.11129978745032809</v>
      </c>
      <c r="G52" s="51">
        <f>SUM(G50:G51)</f>
        <v>143544</v>
      </c>
      <c r="H52" s="51">
        <f>SUM(H50:H51)</f>
        <v>143252</v>
      </c>
      <c r="I52" s="123">
        <f t="shared" si="0"/>
        <v>-0.002034219472774934</v>
      </c>
    </row>
    <row r="53" spans="1:9" ht="17.25" customHeight="1">
      <c r="A53" s="113" t="s">
        <v>64</v>
      </c>
      <c r="B53" s="36"/>
      <c r="C53" s="72" t="s">
        <v>44</v>
      </c>
      <c r="D53" s="383">
        <v>31174</v>
      </c>
      <c r="E53" s="154">
        <v>34435</v>
      </c>
      <c r="F53" s="121">
        <f t="shared" si="1"/>
        <v>0.10460640277154032</v>
      </c>
      <c r="G53" s="158">
        <v>17151</v>
      </c>
      <c r="H53" s="158">
        <v>22225</v>
      </c>
      <c r="I53" s="121">
        <f t="shared" si="0"/>
        <v>0.29584280799953366</v>
      </c>
    </row>
    <row r="54" spans="1:9" ht="17.25" customHeight="1">
      <c r="A54" s="113" t="s">
        <v>65</v>
      </c>
      <c r="B54" s="36" t="s">
        <v>53</v>
      </c>
      <c r="C54" s="78" t="s">
        <v>45</v>
      </c>
      <c r="D54" s="384">
        <v>1622</v>
      </c>
      <c r="E54" s="155">
        <v>5550</v>
      </c>
      <c r="F54" s="122">
        <f t="shared" si="1"/>
        <v>2.4217016029593097</v>
      </c>
      <c r="G54" s="164">
        <v>0</v>
      </c>
      <c r="H54" s="164">
        <v>0</v>
      </c>
      <c r="I54" s="122" t="str">
        <f t="shared" si="0"/>
        <v>　　　　　 －</v>
      </c>
    </row>
    <row r="55" spans="1:9" ht="18" customHeight="1">
      <c r="A55" s="113"/>
      <c r="B55" s="36"/>
      <c r="C55" s="71" t="s">
        <v>1</v>
      </c>
      <c r="D55" s="377">
        <f>SUM(D53:D54)</f>
        <v>32796</v>
      </c>
      <c r="E55" s="145">
        <f>SUM(E53:E54)</f>
        <v>39985</v>
      </c>
      <c r="F55" s="120">
        <f t="shared" si="1"/>
        <v>0.21920356140992814</v>
      </c>
      <c r="G55" s="48">
        <f>SUM(G53:G54)</f>
        <v>17151</v>
      </c>
      <c r="H55" s="48">
        <f>SUM(H53:H54)</f>
        <v>22225</v>
      </c>
      <c r="I55" s="120">
        <f t="shared" si="0"/>
        <v>0.29584280799953366</v>
      </c>
    </row>
    <row r="56" spans="1:9" ht="17.25" customHeight="1">
      <c r="A56" s="113" t="s">
        <v>64</v>
      </c>
      <c r="B56" s="39"/>
      <c r="C56" s="72" t="s">
        <v>44</v>
      </c>
      <c r="D56" s="383">
        <v>10143</v>
      </c>
      <c r="E56" s="154">
        <v>11342</v>
      </c>
      <c r="F56" s="121">
        <f t="shared" si="1"/>
        <v>0.11820960268165237</v>
      </c>
      <c r="G56" s="158">
        <v>6122</v>
      </c>
      <c r="H56" s="158">
        <v>5783</v>
      </c>
      <c r="I56" s="121">
        <f t="shared" si="0"/>
        <v>-0.05537406076445606</v>
      </c>
    </row>
    <row r="57" spans="1:9" ht="17.25" customHeight="1">
      <c r="A57" s="113" t="s">
        <v>65</v>
      </c>
      <c r="B57" s="36" t="s">
        <v>111</v>
      </c>
      <c r="C57" s="78" t="s">
        <v>45</v>
      </c>
      <c r="D57" s="384">
        <v>0</v>
      </c>
      <c r="E57" s="155">
        <v>0</v>
      </c>
      <c r="F57" s="122" t="str">
        <f t="shared" si="1"/>
        <v>　　　　　 －</v>
      </c>
      <c r="G57" s="164">
        <v>0</v>
      </c>
      <c r="H57" s="164">
        <v>0</v>
      </c>
      <c r="I57" s="122" t="str">
        <f t="shared" si="0"/>
        <v>　　　　　 －</v>
      </c>
    </row>
    <row r="58" spans="1:9" ht="18" customHeight="1">
      <c r="A58" s="113"/>
      <c r="B58" s="40"/>
      <c r="C58" s="73" t="s">
        <v>1</v>
      </c>
      <c r="D58" s="379">
        <f>SUM(D56:D57)</f>
        <v>10143</v>
      </c>
      <c r="E58" s="147">
        <f>SUM(E56:E57)</f>
        <v>11342</v>
      </c>
      <c r="F58" s="123">
        <f t="shared" si="1"/>
        <v>0.11820960268165237</v>
      </c>
      <c r="G58" s="317">
        <f>SUM(G56:G57)</f>
        <v>6122</v>
      </c>
      <c r="H58" s="317">
        <f>SUM(H56:H57)</f>
        <v>5783</v>
      </c>
      <c r="I58" s="123">
        <f t="shared" si="0"/>
        <v>-0.05537406076445606</v>
      </c>
    </row>
    <row r="59" spans="1:9" ht="17.25" customHeight="1">
      <c r="A59" s="113" t="s">
        <v>64</v>
      </c>
      <c r="B59" s="36"/>
      <c r="C59" s="72" t="s">
        <v>44</v>
      </c>
      <c r="D59" s="383">
        <v>30730</v>
      </c>
      <c r="E59" s="154">
        <v>32178</v>
      </c>
      <c r="F59" s="121">
        <f t="shared" si="1"/>
        <v>0.047120078099576856</v>
      </c>
      <c r="G59" s="158">
        <v>34645</v>
      </c>
      <c r="H59" s="158">
        <v>28755</v>
      </c>
      <c r="I59" s="121">
        <f t="shared" si="0"/>
        <v>-0.1700101024678886</v>
      </c>
    </row>
    <row r="60" spans="1:9" ht="17.25" customHeight="1">
      <c r="A60" s="113" t="s">
        <v>65</v>
      </c>
      <c r="B60" s="36" t="s">
        <v>23</v>
      </c>
      <c r="C60" s="78" t="s">
        <v>45</v>
      </c>
      <c r="D60" s="384">
        <v>0</v>
      </c>
      <c r="E60" s="155">
        <v>0</v>
      </c>
      <c r="F60" s="122" t="str">
        <f t="shared" si="1"/>
        <v>　　　　　 －</v>
      </c>
      <c r="G60" s="164">
        <v>0</v>
      </c>
      <c r="H60" s="164">
        <v>0</v>
      </c>
      <c r="I60" s="122" t="str">
        <f t="shared" si="0"/>
        <v>　　　　　 －</v>
      </c>
    </row>
    <row r="61" spans="1:9" ht="18" customHeight="1">
      <c r="A61" s="113"/>
      <c r="B61" s="36"/>
      <c r="C61" s="71" t="s">
        <v>1</v>
      </c>
      <c r="D61" s="377">
        <f>SUM(D59:D60)</f>
        <v>30730</v>
      </c>
      <c r="E61" s="145">
        <f>SUM(E59:E60)</f>
        <v>32178</v>
      </c>
      <c r="F61" s="120">
        <f t="shared" si="1"/>
        <v>0.047120078099576856</v>
      </c>
      <c r="G61" s="48">
        <f>SUM(G59:G60)</f>
        <v>34645</v>
      </c>
      <c r="H61" s="48">
        <f>SUM(H59:H60)</f>
        <v>28755</v>
      </c>
      <c r="I61" s="120">
        <f t="shared" si="0"/>
        <v>-0.1700101024678886</v>
      </c>
    </row>
    <row r="62" spans="1:9" ht="17.25" customHeight="1">
      <c r="A62" s="113" t="s">
        <v>64</v>
      </c>
      <c r="B62" s="39"/>
      <c r="C62" s="72" t="s">
        <v>44</v>
      </c>
      <c r="D62" s="378">
        <v>18175</v>
      </c>
      <c r="E62" s="146">
        <v>19561</v>
      </c>
      <c r="F62" s="120">
        <f t="shared" si="1"/>
        <v>0.07625859697386517</v>
      </c>
      <c r="G62" s="165">
        <v>2193</v>
      </c>
      <c r="H62" s="165">
        <v>1698</v>
      </c>
      <c r="I62" s="120">
        <f t="shared" si="0"/>
        <v>-0.22571819425444595</v>
      </c>
    </row>
    <row r="63" spans="1:9" ht="17.25" customHeight="1">
      <c r="A63" s="113" t="s">
        <v>65</v>
      </c>
      <c r="B63" s="36" t="s">
        <v>24</v>
      </c>
      <c r="C63" s="59" t="s">
        <v>45</v>
      </c>
      <c r="D63" s="375">
        <v>0</v>
      </c>
      <c r="E63" s="144">
        <v>2568</v>
      </c>
      <c r="F63" s="117" t="str">
        <f t="shared" si="1"/>
        <v>　　　　　 －</v>
      </c>
      <c r="G63" s="166">
        <v>0</v>
      </c>
      <c r="H63" s="166">
        <v>0</v>
      </c>
      <c r="I63" s="117" t="str">
        <f t="shared" si="0"/>
        <v>　　　　　 －</v>
      </c>
    </row>
    <row r="64" spans="1:9" ht="18" customHeight="1">
      <c r="A64" s="113"/>
      <c r="B64" s="40"/>
      <c r="C64" s="73" t="s">
        <v>1</v>
      </c>
      <c r="D64" s="379">
        <f>SUM(D62:D63)</f>
        <v>18175</v>
      </c>
      <c r="E64" s="147">
        <f>SUM(E62:E63)</f>
        <v>22129</v>
      </c>
      <c r="F64" s="123">
        <f t="shared" si="1"/>
        <v>0.21755158184319123</v>
      </c>
      <c r="G64" s="51">
        <f>SUM(G62:G63)</f>
        <v>2193</v>
      </c>
      <c r="H64" s="51">
        <f>SUM(H62:H63)</f>
        <v>1698</v>
      </c>
      <c r="I64" s="123">
        <f t="shared" si="0"/>
        <v>-0.22571819425444595</v>
      </c>
    </row>
    <row r="65" spans="1:9" ht="17.25" customHeight="1">
      <c r="A65" s="113" t="s">
        <v>66</v>
      </c>
      <c r="B65" s="36"/>
      <c r="C65" s="80" t="s">
        <v>44</v>
      </c>
      <c r="D65" s="374">
        <v>21376</v>
      </c>
      <c r="E65" s="143">
        <v>22645</v>
      </c>
      <c r="F65" s="119">
        <f t="shared" si="1"/>
        <v>0.05936564371257491</v>
      </c>
      <c r="G65" s="156">
        <v>39390</v>
      </c>
      <c r="H65" s="156">
        <v>37480</v>
      </c>
      <c r="I65" s="119">
        <f t="shared" si="0"/>
        <v>-0.048489464331048504</v>
      </c>
    </row>
    <row r="66" spans="1:9" ht="17.25" customHeight="1">
      <c r="A66" s="113" t="s">
        <v>67</v>
      </c>
      <c r="B66" s="36" t="s">
        <v>112</v>
      </c>
      <c r="C66" s="372" t="s">
        <v>45</v>
      </c>
      <c r="D66" s="375">
        <v>0</v>
      </c>
      <c r="E66" s="144">
        <v>0</v>
      </c>
      <c r="F66" s="122" t="str">
        <f t="shared" si="1"/>
        <v>　　　　　 －</v>
      </c>
      <c r="G66" s="159">
        <v>0</v>
      </c>
      <c r="H66" s="159">
        <v>0</v>
      </c>
      <c r="I66" s="122" t="str">
        <f t="shared" si="0"/>
        <v>　　　　　 －</v>
      </c>
    </row>
    <row r="67" spans="1:9" ht="18" customHeight="1" thickBot="1">
      <c r="A67" s="113"/>
      <c r="B67" s="36"/>
      <c r="C67" s="376" t="s">
        <v>1</v>
      </c>
      <c r="D67" s="398">
        <f>SUM(D65:D66)</f>
        <v>21376</v>
      </c>
      <c r="E67" s="48">
        <f>SUM(E65:E66)</f>
        <v>22645</v>
      </c>
      <c r="F67" s="120">
        <f t="shared" si="1"/>
        <v>0.05936564371257491</v>
      </c>
      <c r="G67" s="48">
        <f>SUM(G65:G66)</f>
        <v>39390</v>
      </c>
      <c r="H67" s="48">
        <f>SUM(H65:H66)</f>
        <v>37480</v>
      </c>
      <c r="I67" s="120">
        <f t="shared" si="0"/>
        <v>-0.048489464331048504</v>
      </c>
    </row>
    <row r="68" spans="1:9" ht="18.75" customHeight="1">
      <c r="A68" s="113"/>
      <c r="B68" s="108"/>
      <c r="C68" s="66" t="s">
        <v>44</v>
      </c>
      <c r="D68" s="381">
        <f>_xlfn.SUMIFS(D71:D97,$C71:$C97,"国内")</f>
        <v>5773919</v>
      </c>
      <c r="E68" s="139">
        <f>_xlfn.SUMIFS(E71:E97,$C71:$C97,"国内")</f>
        <v>6078682</v>
      </c>
      <c r="F68" s="116">
        <f t="shared" si="1"/>
        <v>0.052782694041949574</v>
      </c>
      <c r="G68" s="49">
        <f>_xlfn.SUMIFS(G71:G97,$C71:$C97,"国内")</f>
        <v>62953250</v>
      </c>
      <c r="H68" s="49">
        <f>_xlfn.SUMIFS(H71:H97,$C71:$C97,"国内")</f>
        <v>56304048</v>
      </c>
      <c r="I68" s="116">
        <f aca="true" t="shared" si="2" ref="I68:I100">IF(G68=0,"　　　　　 －",(H68/G68)-1)</f>
        <v>-0.10562126657479953</v>
      </c>
    </row>
    <row r="69" spans="1:9" ht="17.25" customHeight="1">
      <c r="A69" s="113"/>
      <c r="B69" s="109" t="s">
        <v>57</v>
      </c>
      <c r="C69" s="59" t="s">
        <v>45</v>
      </c>
      <c r="D69" s="67">
        <f>_xlfn.SUMIFS(D71:D97,$C71:$C97,"国際")</f>
        <v>4021251</v>
      </c>
      <c r="E69" s="141">
        <f>_xlfn.SUMIFS(E71:E97,$C71:$C97,"国際")</f>
        <v>4326474</v>
      </c>
      <c r="F69" s="117">
        <f aca="true" t="shared" si="3" ref="F69:F100">IF(D69=0,"　　　　　 －",(E69/D69)-1)</f>
        <v>0.07590249899844603</v>
      </c>
      <c r="G69" s="47">
        <f>_xlfn.SUMIFS(G71:G97,$C71:$C97,"国際")</f>
        <v>232162540</v>
      </c>
      <c r="H69" s="47">
        <f>_xlfn.SUMIFS(H71:H97,$C71:$C97,"国際")</f>
        <v>247630098</v>
      </c>
      <c r="I69" s="117">
        <f t="shared" si="2"/>
        <v>0.0666238317344392</v>
      </c>
    </row>
    <row r="70" spans="1:9" ht="18.75" customHeight="1" thickBot="1">
      <c r="A70" s="113"/>
      <c r="B70" s="110"/>
      <c r="C70" s="69" t="s">
        <v>1</v>
      </c>
      <c r="D70" s="373">
        <f>SUM(D68:D69)</f>
        <v>9795170</v>
      </c>
      <c r="E70" s="142">
        <f>SUM(E68:E69)</f>
        <v>10405156</v>
      </c>
      <c r="F70" s="118">
        <f t="shared" si="3"/>
        <v>0.06227416165314126</v>
      </c>
      <c r="G70" s="50">
        <f>SUM(G68:G69)</f>
        <v>295115790</v>
      </c>
      <c r="H70" s="50">
        <f>SUM(H68:H69)</f>
        <v>303934146</v>
      </c>
      <c r="I70" s="118">
        <f t="shared" si="2"/>
        <v>0.029881003656225813</v>
      </c>
    </row>
    <row r="71" spans="1:9" ht="18.75" customHeight="1">
      <c r="A71" s="113" t="s">
        <v>68</v>
      </c>
      <c r="B71" s="36"/>
      <c r="C71" s="58" t="s">
        <v>44</v>
      </c>
      <c r="D71" s="374">
        <v>581030</v>
      </c>
      <c r="E71" s="143">
        <v>573684</v>
      </c>
      <c r="F71" s="119">
        <f t="shared" si="3"/>
        <v>-0.012643064901984413</v>
      </c>
      <c r="G71" s="156">
        <v>2869138</v>
      </c>
      <c r="H71" s="156">
        <v>2035828</v>
      </c>
      <c r="I71" s="119">
        <f t="shared" si="2"/>
        <v>-0.2904391493194123</v>
      </c>
    </row>
    <row r="72" spans="1:9" ht="17.25" customHeight="1">
      <c r="A72" s="113" t="s">
        <v>69</v>
      </c>
      <c r="B72" s="36" t="s">
        <v>52</v>
      </c>
      <c r="C72" s="59" t="s">
        <v>45</v>
      </c>
      <c r="D72" s="375">
        <v>2581840</v>
      </c>
      <c r="E72" s="144">
        <v>2774293</v>
      </c>
      <c r="F72" s="117">
        <f t="shared" si="3"/>
        <v>0.07454102500542259</v>
      </c>
      <c r="G72" s="159">
        <v>189154000</v>
      </c>
      <c r="H72" s="159">
        <v>199164000</v>
      </c>
      <c r="I72" s="117">
        <f t="shared" si="2"/>
        <v>0.05291984309081488</v>
      </c>
    </row>
    <row r="73" spans="1:9" ht="18" customHeight="1">
      <c r="A73" s="113"/>
      <c r="B73" s="36"/>
      <c r="C73" s="71" t="s">
        <v>1</v>
      </c>
      <c r="D73" s="377">
        <f>SUM(D71:D72)</f>
        <v>3162870</v>
      </c>
      <c r="E73" s="145">
        <f>SUM(E71:E72)</f>
        <v>3347977</v>
      </c>
      <c r="F73" s="120">
        <f t="shared" si="3"/>
        <v>0.05852501051260406</v>
      </c>
      <c r="G73" s="48">
        <f>SUM(G71:G72)</f>
        <v>192023138</v>
      </c>
      <c r="H73" s="48">
        <f>SUM(H71:H72)</f>
        <v>201199828</v>
      </c>
      <c r="I73" s="120">
        <f t="shared" si="2"/>
        <v>0.04778950128395465</v>
      </c>
    </row>
    <row r="74" spans="1:9" ht="18" customHeight="1">
      <c r="A74" s="113" t="s">
        <v>68</v>
      </c>
      <c r="B74" s="45" t="s">
        <v>2</v>
      </c>
      <c r="C74" s="71" t="s">
        <v>44</v>
      </c>
      <c r="D74" s="378">
        <v>5011531</v>
      </c>
      <c r="E74" s="146">
        <v>5295213</v>
      </c>
      <c r="F74" s="121">
        <f t="shared" si="3"/>
        <v>0.056605855575870834</v>
      </c>
      <c r="G74" s="158">
        <v>59914487</v>
      </c>
      <c r="H74" s="158">
        <v>54122655</v>
      </c>
      <c r="I74" s="121">
        <f t="shared" si="2"/>
        <v>-0.09666830661505954</v>
      </c>
    </row>
    <row r="75" spans="1:9" ht="17.25" customHeight="1">
      <c r="A75" s="113" t="s">
        <v>69</v>
      </c>
      <c r="B75" s="43" t="s">
        <v>113</v>
      </c>
      <c r="C75" s="59" t="s">
        <v>45</v>
      </c>
      <c r="D75" s="375">
        <v>1399161</v>
      </c>
      <c r="E75" s="144">
        <v>1502028</v>
      </c>
      <c r="F75" s="117">
        <f t="shared" si="3"/>
        <v>0.07352048834980396</v>
      </c>
      <c r="G75" s="431">
        <v>42936899</v>
      </c>
      <c r="H75" s="159">
        <v>48377911</v>
      </c>
      <c r="I75" s="117">
        <f t="shared" si="2"/>
        <v>0.12672112161616522</v>
      </c>
    </row>
    <row r="76" spans="1:9" ht="17.25" customHeight="1">
      <c r="A76" s="113"/>
      <c r="B76" s="46"/>
      <c r="C76" s="73" t="s">
        <v>1</v>
      </c>
      <c r="D76" s="379">
        <f>SUM(D74:D75)</f>
        <v>6410692</v>
      </c>
      <c r="E76" s="379">
        <f>SUM(E74:E75)</f>
        <v>6797241</v>
      </c>
      <c r="F76" s="123">
        <f t="shared" si="3"/>
        <v>0.060297546661109314</v>
      </c>
      <c r="G76" s="51">
        <f>SUM(G74:G75)</f>
        <v>102851386</v>
      </c>
      <c r="H76" s="51">
        <f>SUM(H74:H75)</f>
        <v>102500566</v>
      </c>
      <c r="I76" s="123">
        <f t="shared" si="2"/>
        <v>-0.003410940908467719</v>
      </c>
    </row>
    <row r="77" spans="1:9" ht="17.25" customHeight="1">
      <c r="A77" s="113" t="s">
        <v>62</v>
      </c>
      <c r="B77" s="43"/>
      <c r="C77" s="58" t="s">
        <v>44</v>
      </c>
      <c r="D77" s="374">
        <v>71053</v>
      </c>
      <c r="E77" s="143">
        <v>84192</v>
      </c>
      <c r="F77" s="119">
        <f t="shared" si="3"/>
        <v>0.18491830042362745</v>
      </c>
      <c r="G77" s="156">
        <v>31597</v>
      </c>
      <c r="H77" s="156">
        <v>16405</v>
      </c>
      <c r="I77" s="119">
        <f t="shared" si="2"/>
        <v>-0.4808051397284553</v>
      </c>
    </row>
    <row r="78" spans="1:9" ht="17.25" customHeight="1">
      <c r="A78" s="113" t="s">
        <v>63</v>
      </c>
      <c r="B78" s="43" t="s">
        <v>14</v>
      </c>
      <c r="C78" s="59" t="s">
        <v>45</v>
      </c>
      <c r="D78" s="375">
        <v>7731</v>
      </c>
      <c r="E78" s="144">
        <v>12159</v>
      </c>
      <c r="F78" s="117">
        <f t="shared" si="3"/>
        <v>0.5727590221187426</v>
      </c>
      <c r="G78" s="159">
        <v>14299</v>
      </c>
      <c r="H78" s="159">
        <v>10654</v>
      </c>
      <c r="I78" s="117">
        <f t="shared" si="2"/>
        <v>-0.254912930974194</v>
      </c>
    </row>
    <row r="79" spans="1:9" ht="18" customHeight="1">
      <c r="A79" s="113"/>
      <c r="B79" s="43"/>
      <c r="C79" s="71" t="s">
        <v>1</v>
      </c>
      <c r="D79" s="377">
        <f>SUM(D77:D78)</f>
        <v>78784</v>
      </c>
      <c r="E79" s="145">
        <f>SUM(E77:E78)</f>
        <v>96351</v>
      </c>
      <c r="F79" s="120">
        <f t="shared" si="3"/>
        <v>0.2229767465475223</v>
      </c>
      <c r="G79" s="48">
        <f>SUM(G77:G78)</f>
        <v>45896</v>
      </c>
      <c r="H79" s="48">
        <f>SUM(H77:H78)</f>
        <v>27059</v>
      </c>
      <c r="I79" s="120">
        <f t="shared" si="2"/>
        <v>-0.4104279240020917</v>
      </c>
    </row>
    <row r="80" spans="1:9" ht="18" customHeight="1">
      <c r="A80" s="113" t="s">
        <v>64</v>
      </c>
      <c r="B80" s="41" t="s">
        <v>25</v>
      </c>
      <c r="C80" s="81" t="s">
        <v>44</v>
      </c>
      <c r="D80" s="380">
        <v>1890</v>
      </c>
      <c r="E80" s="148">
        <v>2318</v>
      </c>
      <c r="F80" s="117">
        <f t="shared" si="3"/>
        <v>0.22645502645502646</v>
      </c>
      <c r="G80" s="161">
        <v>1454</v>
      </c>
      <c r="H80" s="161">
        <v>1321</v>
      </c>
      <c r="I80" s="117">
        <f t="shared" si="2"/>
        <v>-0.09147180192572213</v>
      </c>
    </row>
    <row r="81" spans="1:9" ht="18" customHeight="1">
      <c r="A81" s="113" t="s">
        <v>64</v>
      </c>
      <c r="B81" s="41" t="s">
        <v>26</v>
      </c>
      <c r="C81" s="81" t="s">
        <v>44</v>
      </c>
      <c r="D81" s="380">
        <v>1696</v>
      </c>
      <c r="E81" s="148">
        <v>1992</v>
      </c>
      <c r="F81" s="123">
        <f t="shared" si="3"/>
        <v>0.17452830188679247</v>
      </c>
      <c r="G81" s="161">
        <v>495</v>
      </c>
      <c r="H81" s="161">
        <v>292</v>
      </c>
      <c r="I81" s="123">
        <f t="shared" si="2"/>
        <v>-0.4101010101010101</v>
      </c>
    </row>
    <row r="82" spans="1:9" ht="17.25" customHeight="1">
      <c r="A82" s="113" t="s">
        <v>64</v>
      </c>
      <c r="B82" s="36"/>
      <c r="C82" s="58" t="s">
        <v>44</v>
      </c>
      <c r="D82" s="374">
        <v>14938</v>
      </c>
      <c r="E82" s="143">
        <v>17181</v>
      </c>
      <c r="F82" s="119">
        <f t="shared" si="3"/>
        <v>0.15015396974159856</v>
      </c>
      <c r="G82" s="156">
        <v>84013</v>
      </c>
      <c r="H82" s="156">
        <v>78182</v>
      </c>
      <c r="I82" s="119">
        <f t="shared" si="2"/>
        <v>-0.06940592527346956</v>
      </c>
    </row>
    <row r="83" spans="1:9" ht="17.25" customHeight="1">
      <c r="A83" s="113" t="s">
        <v>65</v>
      </c>
      <c r="B83" s="36" t="s">
        <v>114</v>
      </c>
      <c r="C83" s="59" t="s">
        <v>45</v>
      </c>
      <c r="D83" s="375">
        <v>0</v>
      </c>
      <c r="E83" s="144">
        <v>0</v>
      </c>
      <c r="F83" s="122" t="str">
        <f t="shared" si="3"/>
        <v>　　　　　 －</v>
      </c>
      <c r="G83" s="159">
        <v>0</v>
      </c>
      <c r="H83" s="159">
        <v>0</v>
      </c>
      <c r="I83" s="122" t="str">
        <f t="shared" si="2"/>
        <v>　　　　　 －</v>
      </c>
    </row>
    <row r="84" spans="1:9" ht="18" customHeight="1">
      <c r="A84" s="113"/>
      <c r="B84" s="36"/>
      <c r="C84" s="71" t="s">
        <v>1</v>
      </c>
      <c r="D84" s="377">
        <f>SUM(D82)</f>
        <v>14938</v>
      </c>
      <c r="E84" s="145">
        <f>SUM(E82)</f>
        <v>17181</v>
      </c>
      <c r="F84" s="120">
        <f t="shared" si="3"/>
        <v>0.15015396974159856</v>
      </c>
      <c r="G84" s="48">
        <f>SUM(G82:G83)</f>
        <v>84013</v>
      </c>
      <c r="H84" s="48">
        <f>SUM(H82:H83)</f>
        <v>78182</v>
      </c>
      <c r="I84" s="120">
        <f t="shared" si="2"/>
        <v>-0.06940592527346956</v>
      </c>
    </row>
    <row r="85" spans="1:9" ht="18" customHeight="1">
      <c r="A85" s="113" t="s">
        <v>64</v>
      </c>
      <c r="B85" s="41" t="s">
        <v>27</v>
      </c>
      <c r="C85" s="73" t="s">
        <v>44</v>
      </c>
      <c r="D85" s="380">
        <v>2407</v>
      </c>
      <c r="E85" s="148">
        <v>2929</v>
      </c>
      <c r="F85" s="123">
        <f t="shared" si="3"/>
        <v>0.2168674698795181</v>
      </c>
      <c r="G85" s="162">
        <v>1764</v>
      </c>
      <c r="H85" s="162">
        <v>1539</v>
      </c>
      <c r="I85" s="123">
        <f t="shared" si="2"/>
        <v>-0.12755102040816324</v>
      </c>
    </row>
    <row r="86" spans="1:9" ht="18" customHeight="1">
      <c r="A86" s="113" t="s">
        <v>64</v>
      </c>
      <c r="B86" s="41" t="s">
        <v>28</v>
      </c>
      <c r="C86" s="73" t="s">
        <v>44</v>
      </c>
      <c r="D86" s="380">
        <v>1625</v>
      </c>
      <c r="E86" s="148">
        <v>1878</v>
      </c>
      <c r="F86" s="123">
        <f t="shared" si="3"/>
        <v>0.1556923076923078</v>
      </c>
      <c r="G86" s="162">
        <v>106</v>
      </c>
      <c r="H86" s="162">
        <v>256</v>
      </c>
      <c r="I86" s="123">
        <f t="shared" si="2"/>
        <v>1.4150943396226414</v>
      </c>
    </row>
    <row r="87" spans="1:9" ht="18" customHeight="1">
      <c r="A87" s="113" t="s">
        <v>64</v>
      </c>
      <c r="B87" s="41" t="s">
        <v>29</v>
      </c>
      <c r="C87" s="73" t="s">
        <v>44</v>
      </c>
      <c r="D87" s="380">
        <v>0</v>
      </c>
      <c r="E87" s="148">
        <v>0</v>
      </c>
      <c r="F87" s="123" t="str">
        <f t="shared" si="3"/>
        <v>　　　　　 －</v>
      </c>
      <c r="G87" s="162">
        <v>0</v>
      </c>
      <c r="H87" s="162">
        <v>0</v>
      </c>
      <c r="I87" s="123" t="str">
        <f t="shared" si="2"/>
        <v>　　　　　 －</v>
      </c>
    </row>
    <row r="88" spans="1:9" ht="17.25" customHeight="1">
      <c r="A88" s="113" t="s">
        <v>64</v>
      </c>
      <c r="B88" s="36"/>
      <c r="C88" s="58" t="s">
        <v>44</v>
      </c>
      <c r="D88" s="374">
        <v>9212</v>
      </c>
      <c r="E88" s="143">
        <v>9048</v>
      </c>
      <c r="F88" s="119">
        <f t="shared" si="3"/>
        <v>-0.017802865827181935</v>
      </c>
      <c r="G88" s="156">
        <v>0</v>
      </c>
      <c r="H88" s="156">
        <v>0</v>
      </c>
      <c r="I88" s="119" t="str">
        <f t="shared" si="2"/>
        <v>　　　　　 －</v>
      </c>
    </row>
    <row r="89" spans="1:9" ht="17.25" customHeight="1">
      <c r="A89" s="113" t="s">
        <v>65</v>
      </c>
      <c r="B89" s="36" t="s">
        <v>30</v>
      </c>
      <c r="C89" s="59" t="s">
        <v>45</v>
      </c>
      <c r="D89" s="375">
        <v>458</v>
      </c>
      <c r="E89" s="144">
        <v>0</v>
      </c>
      <c r="F89" s="122">
        <f t="shared" si="3"/>
        <v>-1</v>
      </c>
      <c r="G89" s="159">
        <v>0</v>
      </c>
      <c r="H89" s="159">
        <v>0</v>
      </c>
      <c r="I89" s="122" t="str">
        <f t="shared" si="2"/>
        <v>　　　　　 －</v>
      </c>
    </row>
    <row r="90" spans="1:9" ht="18" customHeight="1">
      <c r="A90" s="113"/>
      <c r="B90" s="40"/>
      <c r="C90" s="73" t="s">
        <v>1</v>
      </c>
      <c r="D90" s="385">
        <f>SUM(D88:D89)</f>
        <v>9670</v>
      </c>
      <c r="E90" s="149">
        <f>SUM(E88:E89)</f>
        <v>9048</v>
      </c>
      <c r="F90" s="123">
        <f t="shared" si="3"/>
        <v>-0.06432264736297832</v>
      </c>
      <c r="G90" s="51">
        <f>SUM(G88:G89)</f>
        <v>0</v>
      </c>
      <c r="H90" s="51">
        <f>SUM(H88:H89)</f>
        <v>0</v>
      </c>
      <c r="I90" s="123" t="str">
        <f t="shared" si="2"/>
        <v>　　　　　 －</v>
      </c>
    </row>
    <row r="91" spans="1:9" ht="18" customHeight="1">
      <c r="A91" s="113" t="s">
        <v>64</v>
      </c>
      <c r="B91" s="36"/>
      <c r="C91" s="58" t="s">
        <v>44</v>
      </c>
      <c r="D91" s="432">
        <v>30594</v>
      </c>
      <c r="E91" s="146">
        <v>37195</v>
      </c>
      <c r="F91" s="121">
        <f>IF(D91=0,"　　　　　 －",(E91/D91)-1)</f>
        <v>0.21576126037785182</v>
      </c>
      <c r="G91" s="156">
        <v>46374</v>
      </c>
      <c r="H91" s="158">
        <v>44160</v>
      </c>
      <c r="I91" s="121">
        <f t="shared" si="2"/>
        <v>-0.04774226937508086</v>
      </c>
    </row>
    <row r="92" spans="1:9" ht="18" customHeight="1">
      <c r="A92" s="113" t="s">
        <v>65</v>
      </c>
      <c r="B92" s="36" t="s">
        <v>55</v>
      </c>
      <c r="C92" s="59" t="s">
        <v>45</v>
      </c>
      <c r="D92" s="375">
        <v>23387</v>
      </c>
      <c r="E92" s="144">
        <v>26227</v>
      </c>
      <c r="F92" s="122">
        <f>IF(D92=0,"　　　　　 －",(E92/D92)-1)</f>
        <v>0.12143498524821483</v>
      </c>
      <c r="G92" s="159">
        <v>32928</v>
      </c>
      <c r="H92" s="159">
        <v>51981</v>
      </c>
      <c r="I92" s="122">
        <f t="shared" si="2"/>
        <v>0.5786260932944607</v>
      </c>
    </row>
    <row r="93" spans="1:9" ht="18" customHeight="1">
      <c r="A93" s="113"/>
      <c r="B93" s="40"/>
      <c r="C93" s="73" t="s">
        <v>1</v>
      </c>
      <c r="D93" s="385">
        <f>SUM(D91:D92)</f>
        <v>53981</v>
      </c>
      <c r="E93" s="149">
        <f>SUM(E91:E92)</f>
        <v>63422</v>
      </c>
      <c r="F93" s="123">
        <f t="shared" si="3"/>
        <v>0.17489487041736917</v>
      </c>
      <c r="G93" s="51">
        <f>SUM(G91:G92)</f>
        <v>79302</v>
      </c>
      <c r="H93" s="51">
        <f>SUM(H91:H92)</f>
        <v>96141</v>
      </c>
      <c r="I93" s="123">
        <f t="shared" si="2"/>
        <v>0.21234016796549904</v>
      </c>
    </row>
    <row r="94" spans="1:9" ht="18" customHeight="1">
      <c r="A94" s="113" t="s">
        <v>70</v>
      </c>
      <c r="B94" s="39" t="s">
        <v>34</v>
      </c>
      <c r="C94" s="101" t="s">
        <v>44</v>
      </c>
      <c r="D94" s="380">
        <v>7023</v>
      </c>
      <c r="E94" s="148">
        <v>8535</v>
      </c>
      <c r="F94" s="123">
        <f t="shared" si="3"/>
        <v>0.2152926099957284</v>
      </c>
      <c r="G94" s="387">
        <v>3822</v>
      </c>
      <c r="H94" s="162">
        <v>3410</v>
      </c>
      <c r="I94" s="123">
        <f t="shared" si="2"/>
        <v>-0.10779696493982205</v>
      </c>
    </row>
    <row r="95" spans="1:9" ht="18" customHeight="1">
      <c r="A95" s="113" t="s">
        <v>66</v>
      </c>
      <c r="B95" s="39"/>
      <c r="C95" s="72" t="s">
        <v>44</v>
      </c>
      <c r="D95" s="383">
        <v>40920</v>
      </c>
      <c r="E95" s="154">
        <v>44517</v>
      </c>
      <c r="F95" s="121">
        <f t="shared" si="3"/>
        <v>0.0879032258064516</v>
      </c>
      <c r="G95" s="383">
        <v>0</v>
      </c>
      <c r="H95" s="156">
        <v>0</v>
      </c>
      <c r="I95" s="121" t="str">
        <f t="shared" si="2"/>
        <v>　　　　　 －</v>
      </c>
    </row>
    <row r="96" spans="1:9" ht="18" customHeight="1">
      <c r="A96" s="113" t="s">
        <v>67</v>
      </c>
      <c r="B96" s="36" t="s">
        <v>58</v>
      </c>
      <c r="C96" s="59" t="s">
        <v>45</v>
      </c>
      <c r="D96" s="384">
        <v>8674</v>
      </c>
      <c r="E96" s="155">
        <v>11767</v>
      </c>
      <c r="F96" s="124">
        <f t="shared" si="3"/>
        <v>0.356582891399585</v>
      </c>
      <c r="G96" s="384">
        <v>24414</v>
      </c>
      <c r="H96" s="159">
        <v>25552</v>
      </c>
      <c r="I96" s="124">
        <f t="shared" si="2"/>
        <v>0.046612599328254234</v>
      </c>
    </row>
    <row r="97" spans="1:9" ht="18" customHeight="1" thickBot="1">
      <c r="A97" s="113"/>
      <c r="B97" s="38"/>
      <c r="C97" s="102" t="s">
        <v>1</v>
      </c>
      <c r="D97" s="386">
        <f>SUM(D95:D96)</f>
        <v>49594</v>
      </c>
      <c r="E97" s="150">
        <f>SUM(E95:E96)</f>
        <v>56284</v>
      </c>
      <c r="F97" s="126">
        <f t="shared" si="3"/>
        <v>0.13489535024398114</v>
      </c>
      <c r="G97" s="386">
        <f>SUM(G95:G96)</f>
        <v>24414</v>
      </c>
      <c r="H97" s="53">
        <f>SUM(H95:H96)</f>
        <v>25552</v>
      </c>
      <c r="I97" s="126">
        <f t="shared" si="2"/>
        <v>0.046612599328254234</v>
      </c>
    </row>
    <row r="98" spans="2:9" ht="19.5" customHeight="1" thickTop="1">
      <c r="B98" s="111" t="s">
        <v>36</v>
      </c>
      <c r="C98" s="82" t="s">
        <v>44</v>
      </c>
      <c r="D98" s="83">
        <f>SUM(D4+D38+D68)</f>
        <v>7967087</v>
      </c>
      <c r="E98" s="151">
        <f>SUM(E4+E38+E68)</f>
        <v>8467798</v>
      </c>
      <c r="F98" s="127">
        <f t="shared" si="3"/>
        <v>0.06284743721262243</v>
      </c>
      <c r="G98" s="83">
        <f>SUM(G4+G38+G68)</f>
        <v>79059643</v>
      </c>
      <c r="H98" s="52">
        <f>SUM(H4+H38+H68)</f>
        <v>70808640</v>
      </c>
      <c r="I98" s="127">
        <f t="shared" si="2"/>
        <v>-0.104364283557415</v>
      </c>
    </row>
    <row r="99" spans="2:9" ht="18" customHeight="1">
      <c r="B99" s="109"/>
      <c r="C99" s="84" t="s">
        <v>45</v>
      </c>
      <c r="D99" s="67">
        <f>SUM(D5+D39+D69)</f>
        <v>4262395</v>
      </c>
      <c r="E99" s="141">
        <f>SUM(E5+E39+E69)</f>
        <v>4631501</v>
      </c>
      <c r="F99" s="117">
        <f t="shared" si="3"/>
        <v>0.08659591614573503</v>
      </c>
      <c r="G99" s="67">
        <f>SUM(G5+G39+G69)</f>
        <v>233093884</v>
      </c>
      <c r="H99" s="47">
        <f>SUM(H5+H39+H69)</f>
        <v>249718019</v>
      </c>
      <c r="I99" s="117">
        <f t="shared" si="2"/>
        <v>0.0713194817243683</v>
      </c>
    </row>
    <row r="100" spans="2:9" ht="18.75" customHeight="1" thickBot="1">
      <c r="B100" s="112" t="s">
        <v>37</v>
      </c>
      <c r="C100" s="85" t="s">
        <v>1</v>
      </c>
      <c r="D100" s="86">
        <f>SUM(D98:D99)</f>
        <v>12229482</v>
      </c>
      <c r="E100" s="152">
        <f>SUM(E98:E99)</f>
        <v>13099299</v>
      </c>
      <c r="F100" s="118">
        <f t="shared" si="3"/>
        <v>0.07112459873607069</v>
      </c>
      <c r="G100" s="86">
        <f>SUM(G98:G99)</f>
        <v>312153527</v>
      </c>
      <c r="H100" s="53">
        <f>SUM(H98:H99)</f>
        <v>320526659</v>
      </c>
      <c r="I100" s="118">
        <f t="shared" si="2"/>
        <v>0.026823762270032026</v>
      </c>
    </row>
    <row r="101" spans="2:9" ht="9" customHeight="1" thickTop="1">
      <c r="B101" s="87"/>
      <c r="C101" s="88"/>
      <c r="D101" s="89"/>
      <c r="E101" s="89"/>
      <c r="F101" s="90"/>
      <c r="G101" s="54"/>
      <c r="H101" s="54"/>
      <c r="I101" s="91"/>
    </row>
    <row r="102" spans="2:9" ht="9" customHeight="1" thickBot="1">
      <c r="B102" s="87"/>
      <c r="C102" s="88"/>
      <c r="D102" s="54"/>
      <c r="E102" s="54"/>
      <c r="F102" s="90"/>
      <c r="G102" s="54"/>
      <c r="H102" s="54"/>
      <c r="I102" s="91"/>
    </row>
    <row r="103" spans="2:9" ht="25.5" customHeight="1">
      <c r="B103" s="92" t="s">
        <v>3</v>
      </c>
      <c r="C103" s="128" t="s">
        <v>71</v>
      </c>
      <c r="D103" s="131">
        <f>_xlfn.SUMIFS(D7:D97,$A$7:$A$97,"第一種国内")</f>
        <v>5592561</v>
      </c>
      <c r="E103" s="131">
        <f>_xlfn.SUMIFS(E7:E97,$A$7:$A$97,"第一種国内")</f>
        <v>5868897</v>
      </c>
      <c r="F103" s="135">
        <f aca="true" t="shared" si="4" ref="F103:F116">IF(D103=0,"　　　　　 －",(E103/D103)-1)</f>
        <v>0.049411351972736606</v>
      </c>
      <c r="G103" s="106">
        <f>_xlfn.SUMIFS(G7:G97,$A$7:$A$97,"第一種国内")</f>
        <v>62783625</v>
      </c>
      <c r="H103" s="131">
        <f>_xlfn.SUMIFS(H7:H97,$A$7:$A$97,"第一種国内")</f>
        <v>56158483</v>
      </c>
      <c r="I103" s="135">
        <f aca="true" t="shared" si="5" ref="I103:I118">IF(G103=0,"　　　　　 －",(H103/G103)-1)</f>
        <v>-0.10552340678003225</v>
      </c>
    </row>
    <row r="104" spans="2:9" ht="25.5" customHeight="1">
      <c r="B104" s="93"/>
      <c r="C104" s="129" t="s">
        <v>72</v>
      </c>
      <c r="D104" s="132">
        <f>_xlfn.SUMIFS(D7:D97,$A$7:$A$97,"第一種国際")</f>
        <v>3981001</v>
      </c>
      <c r="E104" s="132">
        <f>_xlfn.SUMIFS(E7:E97,$A$7:$A$97,"第一種国際")</f>
        <v>4276321</v>
      </c>
      <c r="F104" s="136">
        <f t="shared" si="4"/>
        <v>0.07418234760553943</v>
      </c>
      <c r="G104" s="79">
        <f>_xlfn.SUMIFS(G7:G97,$A$7:$A$97,"第一種国際")</f>
        <v>232090899</v>
      </c>
      <c r="H104" s="132">
        <f>_xlfn.SUMIFS(H7:H97,$A$7:$A$97,"第一種国際")</f>
        <v>247541911</v>
      </c>
      <c r="I104" s="136">
        <f t="shared" si="5"/>
        <v>0.06657310591054233</v>
      </c>
    </row>
    <row r="105" spans="2:9" ht="25.5" customHeight="1" thickBot="1">
      <c r="B105" s="94"/>
      <c r="C105" s="130" t="s">
        <v>1</v>
      </c>
      <c r="D105" s="133">
        <f>SUM(D73,D76)</f>
        <v>9573562</v>
      </c>
      <c r="E105" s="133">
        <f>SUM(E73,E76)</f>
        <v>10145218</v>
      </c>
      <c r="F105" s="137">
        <f t="shared" si="4"/>
        <v>0.05971194420634651</v>
      </c>
      <c r="G105" s="55">
        <f>SUM(G73,G76)</f>
        <v>294874524</v>
      </c>
      <c r="H105" s="133">
        <f>SUM(H73,H76)</f>
        <v>303700394</v>
      </c>
      <c r="I105" s="137">
        <f t="shared" si="5"/>
        <v>0.0299309342844416</v>
      </c>
    </row>
    <row r="106" spans="2:9" ht="25.5" customHeight="1">
      <c r="B106" s="92" t="s">
        <v>15</v>
      </c>
      <c r="C106" s="128" t="s">
        <v>71</v>
      </c>
      <c r="D106" s="131">
        <f>_xlfn.SUMIFS(D7:D97,$A$7:$A$97,"第二種国内")</f>
        <v>1983997</v>
      </c>
      <c r="E106" s="131">
        <f>_xlfn.SUMIFS(E7:E97,$A$7:$A$97,"第二種国内")</f>
        <v>2171103</v>
      </c>
      <c r="F106" s="135">
        <f t="shared" si="4"/>
        <v>0.09430760227964052</v>
      </c>
      <c r="G106" s="106">
        <f>_xlfn.SUMIFS(G7:G97,$A$7:$A$97,"第二種国内")</f>
        <v>15762107</v>
      </c>
      <c r="H106" s="131">
        <f>_xlfn.SUMIFS(H7:H97,$A$7:$A$97,"第二種国内")</f>
        <v>14141883</v>
      </c>
      <c r="I106" s="135">
        <f t="shared" si="5"/>
        <v>-0.10279234876403265</v>
      </c>
    </row>
    <row r="107" spans="2:9" ht="25.5" customHeight="1">
      <c r="B107" s="93"/>
      <c r="C107" s="129" t="s">
        <v>72</v>
      </c>
      <c r="D107" s="132">
        <f>_xlfn.SUMIFS(D7:D97,$A$7:$A$97,"第二種国際")</f>
        <v>242124</v>
      </c>
      <c r="E107" s="132">
        <f>_xlfn.SUMIFS(E7:E97,$A$7:$A$97,"第二種国際")</f>
        <v>302451</v>
      </c>
      <c r="F107" s="136">
        <f t="shared" si="4"/>
        <v>0.24915745650988752</v>
      </c>
      <c r="G107" s="79">
        <f>_xlfn.SUMIFS(G7:G97,$A$7:$A$97,"第二種国際")</f>
        <v>945643</v>
      </c>
      <c r="H107" s="132">
        <f>_xlfn.SUMIFS(H7:H97,$A$7:$A$97,"第二種国際")</f>
        <v>2098575</v>
      </c>
      <c r="I107" s="136">
        <f t="shared" si="5"/>
        <v>1.2192042874530875</v>
      </c>
    </row>
    <row r="108" spans="2:9" ht="25.5" customHeight="1" thickBot="1">
      <c r="B108" s="94"/>
      <c r="C108" s="130" t="s">
        <v>1</v>
      </c>
      <c r="D108" s="133">
        <f>SUM(D106:D107)</f>
        <v>2226121</v>
      </c>
      <c r="E108" s="133">
        <f>SUM(E106:E107)</f>
        <v>2473554</v>
      </c>
      <c r="F108" s="137">
        <f t="shared" si="4"/>
        <v>0.11114984315767207</v>
      </c>
      <c r="G108" s="55">
        <f>SUM(G106:G107)</f>
        <v>16707750</v>
      </c>
      <c r="H108" s="133">
        <f>SUM(H106:H107)</f>
        <v>16240458</v>
      </c>
      <c r="I108" s="137">
        <f t="shared" si="5"/>
        <v>-0.027968577456569554</v>
      </c>
    </row>
    <row r="109" spans="2:9" ht="25.5" customHeight="1">
      <c r="B109" s="92" t="s">
        <v>31</v>
      </c>
      <c r="C109" s="128" t="s">
        <v>71</v>
      </c>
      <c r="D109" s="131">
        <f>_xlfn.SUMIFS(D7:D97,$A$7:$A$97,"第三種国内")</f>
        <v>301262</v>
      </c>
      <c r="E109" s="131">
        <f>_xlfn.SUMIFS(E7:E97,$A$7:$A$97,"第三種国内")</f>
        <v>330397</v>
      </c>
      <c r="F109" s="135">
        <f t="shared" si="4"/>
        <v>0.09670984060385979</v>
      </c>
      <c r="G109" s="106">
        <f>_xlfn.SUMIFS(G7:G97,$A$7:$A$97,"第三種国内")</f>
        <v>470492</v>
      </c>
      <c r="H109" s="131">
        <f>_xlfn.SUMIFS(H7:H97,$A$7:$A$97,"第三種国内")</f>
        <v>466858</v>
      </c>
      <c r="I109" s="135">
        <f t="shared" si="5"/>
        <v>-0.007723829523137438</v>
      </c>
    </row>
    <row r="110" spans="2:9" ht="25.5" customHeight="1">
      <c r="B110" s="93"/>
      <c r="C110" s="129" t="s">
        <v>72</v>
      </c>
      <c r="D110" s="132">
        <f>_xlfn.SUMIFS(D7:D97,$A$7:$A$97,"第三種国際")</f>
        <v>30596</v>
      </c>
      <c r="E110" s="132">
        <f>_xlfn.SUMIFS(E7:E97,$A$7:$A$97,"第三種国際")</f>
        <v>40962</v>
      </c>
      <c r="F110" s="136">
        <f t="shared" si="4"/>
        <v>0.33880245783762586</v>
      </c>
      <c r="G110" s="79">
        <f>_xlfn.SUMIFS(G7:G97,$A$7:$A$97,"第三種国際")</f>
        <v>32928</v>
      </c>
      <c r="H110" s="132">
        <f>_xlfn.SUMIFS(H7:H97,$A$7:$A$97,"第三種国際")</f>
        <v>51981</v>
      </c>
      <c r="I110" s="136">
        <f t="shared" si="5"/>
        <v>0.5786260932944607</v>
      </c>
    </row>
    <row r="111" spans="2:9" ht="25.5" customHeight="1" thickBot="1">
      <c r="B111" s="94"/>
      <c r="C111" s="95" t="s">
        <v>1</v>
      </c>
      <c r="D111" s="133">
        <f>SUM(D109:D110)</f>
        <v>331858</v>
      </c>
      <c r="E111" s="133">
        <f>SUM(E109:E110)</f>
        <v>371359</v>
      </c>
      <c r="F111" s="137">
        <f t="shared" si="4"/>
        <v>0.11902982600991985</v>
      </c>
      <c r="G111" s="55">
        <f>SUM(G109:G110)</f>
        <v>503420</v>
      </c>
      <c r="H111" s="133">
        <f>SUM(H109:H110)</f>
        <v>518839</v>
      </c>
      <c r="I111" s="137">
        <f t="shared" si="5"/>
        <v>0.030628501052798907</v>
      </c>
    </row>
    <row r="112" spans="2:9" ht="25.5" customHeight="1">
      <c r="B112" s="92" t="s">
        <v>33</v>
      </c>
      <c r="C112" s="128" t="s">
        <v>71</v>
      </c>
      <c r="D112" s="131">
        <f>_xlfn.SUMIFS(D7:D97,$A$7:$A$97,"共用国内")</f>
        <v>82244</v>
      </c>
      <c r="E112" s="131">
        <f>_xlfn.SUMIFS(E7:E97,$A$7:$A$97,"共用国内")</f>
        <v>88866</v>
      </c>
      <c r="F112" s="135">
        <f t="shared" si="4"/>
        <v>0.08051651184280928</v>
      </c>
      <c r="G112" s="106">
        <f>_xlfn.SUMIFS(G7:G97,$A$7:$A$97,"共用国内")</f>
        <v>39597</v>
      </c>
      <c r="H112" s="131">
        <f>_xlfn.SUMIFS(H7:H97,$A$7:$A$97,"共用国内")</f>
        <v>38006</v>
      </c>
      <c r="I112" s="135">
        <f t="shared" si="5"/>
        <v>-0.04017981160188899</v>
      </c>
    </row>
    <row r="113" spans="2:9" ht="25.5" customHeight="1">
      <c r="B113" s="93"/>
      <c r="C113" s="129" t="s">
        <v>72</v>
      </c>
      <c r="D113" s="132">
        <f>_xlfn.SUMIFS(D7:D97,$A$7:$A$97,"共用国際")</f>
        <v>8674</v>
      </c>
      <c r="E113" s="132">
        <f>_xlfn.SUMIFS(E7:E97,$A$7:$A$97,"共用国際")</f>
        <v>11767</v>
      </c>
      <c r="F113" s="136">
        <f t="shared" si="4"/>
        <v>0.356582891399585</v>
      </c>
      <c r="G113" s="79">
        <f>_xlfn.SUMIFS(G7:G97,$A$7:$A$97,"共用国際")</f>
        <v>24414</v>
      </c>
      <c r="H113" s="132">
        <f>_xlfn.SUMIFS(H7:H97,$A$7:$A$97,"共用国際")</f>
        <v>25552</v>
      </c>
      <c r="I113" s="136">
        <f t="shared" si="5"/>
        <v>0.046612599328254234</v>
      </c>
    </row>
    <row r="114" spans="2:9" ht="25.5" customHeight="1" thickBot="1">
      <c r="B114" s="94"/>
      <c r="C114" s="95" t="s">
        <v>1</v>
      </c>
      <c r="D114" s="133">
        <f>SUM(D112:D113)</f>
        <v>90918</v>
      </c>
      <c r="E114" s="133">
        <f>SUM(E112:E113)</f>
        <v>100633</v>
      </c>
      <c r="F114" s="137">
        <f t="shared" si="4"/>
        <v>0.10685452825623099</v>
      </c>
      <c r="G114" s="55">
        <f>SUM(G112:G113)</f>
        <v>64011</v>
      </c>
      <c r="H114" s="133">
        <f>SUM(H112:H113)</f>
        <v>63558</v>
      </c>
      <c r="I114" s="137">
        <f t="shared" si="5"/>
        <v>-0.00707690865632471</v>
      </c>
    </row>
    <row r="115" spans="2:9" ht="25.5" customHeight="1" thickBot="1">
      <c r="B115" s="96" t="s">
        <v>35</v>
      </c>
      <c r="C115" s="97" t="s">
        <v>44</v>
      </c>
      <c r="D115" s="134">
        <f>_xlfn.SUMIFS(D7:D97,$A$7:$A$97,"その他国内")</f>
        <v>7023</v>
      </c>
      <c r="E115" s="134">
        <f>_xlfn.SUMIFS(E7:E97,$A$7:$A$97,"その他国内")</f>
        <v>8535</v>
      </c>
      <c r="F115" s="138">
        <f t="shared" si="4"/>
        <v>0.2152926099957284</v>
      </c>
      <c r="G115" s="107">
        <f>_xlfn.SUMIFS(G7:G97,$A$7:$A$97,"その他国内")</f>
        <v>3822</v>
      </c>
      <c r="H115" s="134">
        <f>_xlfn.SUMIFS(H7:H97,$A$7:$A$97,"その他国内")</f>
        <v>3410</v>
      </c>
      <c r="I115" s="138">
        <f t="shared" si="5"/>
        <v>-0.10779696493982205</v>
      </c>
    </row>
    <row r="116" spans="2:9" ht="25.5" customHeight="1">
      <c r="B116" s="92" t="s">
        <v>73</v>
      </c>
      <c r="C116" s="128" t="s">
        <v>71</v>
      </c>
      <c r="D116" s="131">
        <f>SUM(D106,D109,D112,D115)</f>
        <v>2374526</v>
      </c>
      <c r="E116" s="131">
        <f>SUM(E106,E109,E112,E115)</f>
        <v>2598901</v>
      </c>
      <c r="F116" s="135">
        <f t="shared" si="4"/>
        <v>0.09449254293277898</v>
      </c>
      <c r="G116" s="131">
        <f>SUM(G106,G109,G112,G115)</f>
        <v>16276018</v>
      </c>
      <c r="H116" s="131">
        <f>SUM(H106,H109,H112,H115)</f>
        <v>14650157</v>
      </c>
      <c r="I116" s="135">
        <f t="shared" si="5"/>
        <v>-0.09989304509247898</v>
      </c>
    </row>
    <row r="117" spans="2:9" ht="25.5" customHeight="1">
      <c r="B117" s="93" t="s">
        <v>74</v>
      </c>
      <c r="C117" s="129" t="s">
        <v>72</v>
      </c>
      <c r="D117" s="132">
        <f>SUM(D107,D110,D113)</f>
        <v>281394</v>
      </c>
      <c r="E117" s="132">
        <f>SUM(E107,E110,E113)</f>
        <v>355180</v>
      </c>
      <c r="F117" s="136">
        <f>IF(D117=0,"　　　　　 －",(E117/D117)-1)</f>
        <v>0.262215967646787</v>
      </c>
      <c r="G117" s="132">
        <f>SUM(G107,G110,G113)</f>
        <v>1002985</v>
      </c>
      <c r="H117" s="132">
        <f>SUM(H107,H110,H113)</f>
        <v>2176108</v>
      </c>
      <c r="I117" s="136">
        <f t="shared" si="5"/>
        <v>1.1696316495261643</v>
      </c>
    </row>
    <row r="118" spans="2:9" s="56" customFormat="1" ht="25.5" customHeight="1" thickBot="1">
      <c r="B118" s="94"/>
      <c r="C118" s="95" t="s">
        <v>1</v>
      </c>
      <c r="D118" s="133">
        <f>SUM(D116:D117)</f>
        <v>2655920</v>
      </c>
      <c r="E118" s="133">
        <f>SUM(E116:E117)</f>
        <v>2954081</v>
      </c>
      <c r="F118" s="137">
        <f>IF(D118=0,"　　　　　 －",(E118/D118)-1)</f>
        <v>0.11226279406006201</v>
      </c>
      <c r="G118" s="55">
        <f>SUM(G116:G117)</f>
        <v>17279003</v>
      </c>
      <c r="H118" s="133">
        <f>SUM(H116:H117)</f>
        <v>16826265</v>
      </c>
      <c r="I118" s="137">
        <f t="shared" si="5"/>
        <v>-0.026201627489734203</v>
      </c>
    </row>
    <row r="119" s="56" customFormat="1" ht="13.5"/>
    <row r="120" s="56" customFormat="1" ht="13.5"/>
    <row r="121" s="56" customFormat="1" ht="13.5"/>
    <row r="122" s="56" customFormat="1" ht="13.5"/>
    <row r="123" s="56" customFormat="1" ht="13.5"/>
  </sheetData>
  <sheetProtection/>
  <mergeCells count="3">
    <mergeCell ref="B1:I1"/>
    <mergeCell ref="D2:F2"/>
    <mergeCell ref="G2:I2"/>
  </mergeCells>
  <printOptions horizontalCentered="1" verticalCentered="1"/>
  <pageMargins left="0.15748031496062992" right="0.15748031496062992" top="0.1968503937007874" bottom="0.1968503937007874" header="0.1968503937007874" footer="0.1968503937007874"/>
  <pageSetup horizontalDpi="600" verticalDpi="600" orientation="portrait" paperSize="9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0"/>
  <sheetViews>
    <sheetView zoomScale="70" zoomScaleNormal="70" zoomScalePageLayoutView="0" workbookViewId="0" topLeftCell="A1">
      <pane xSplit="3" ySplit="3" topLeftCell="D58" activePane="bottomRight" state="frozen"/>
      <selection pane="topLeft" activeCell="A1" sqref="A1"/>
      <selection pane="topRight" activeCell="D1" sqref="D1"/>
      <selection pane="bottomLeft" activeCell="A4" sqref="A4"/>
      <selection pane="bottomRight" activeCell="E66" sqref="E66"/>
    </sheetView>
  </sheetViews>
  <sheetFormatPr defaultColWidth="9.00390625" defaultRowHeight="13.5"/>
  <cols>
    <col min="1" max="1" width="12.375" style="57" customWidth="1"/>
    <col min="2" max="2" width="21.375" style="98" customWidth="1"/>
    <col min="3" max="3" width="11.00390625" style="98" customWidth="1"/>
    <col min="4" max="5" width="18.625" style="57" customWidth="1"/>
    <col min="6" max="6" width="17.75390625" style="99" customWidth="1"/>
    <col min="7" max="8" width="18.625" style="57" customWidth="1"/>
    <col min="9" max="9" width="17.75390625" style="99" customWidth="1"/>
    <col min="10" max="11" width="18.625" style="57" customWidth="1"/>
    <col min="12" max="12" width="17.75390625" style="57" customWidth="1"/>
    <col min="13" max="16384" width="9.00390625" style="57" customWidth="1"/>
  </cols>
  <sheetData>
    <row r="1" spans="2:12" ht="29.25" customHeight="1" thickBot="1">
      <c r="B1" s="438" t="str">
        <f>'入力シート'!B1</f>
        <v>管内空港の利用概況集計表（平成30年4月速報値）</v>
      </c>
      <c r="C1" s="438"/>
      <c r="D1" s="438"/>
      <c r="E1" s="438"/>
      <c r="F1" s="438"/>
      <c r="G1" s="438"/>
      <c r="H1" s="438"/>
      <c r="I1" s="438"/>
      <c r="J1" s="438"/>
      <c r="K1" s="438"/>
      <c r="L1" s="438"/>
    </row>
    <row r="2" spans="2:12" ht="28.5" customHeight="1" thickBot="1" thickTop="1">
      <c r="B2" s="60" t="s">
        <v>54</v>
      </c>
      <c r="C2" s="61"/>
      <c r="D2" s="435" t="s">
        <v>97</v>
      </c>
      <c r="E2" s="436"/>
      <c r="F2" s="437"/>
      <c r="G2" s="435" t="s">
        <v>98</v>
      </c>
      <c r="H2" s="436"/>
      <c r="I2" s="437"/>
      <c r="J2" s="435" t="s">
        <v>99</v>
      </c>
      <c r="K2" s="436"/>
      <c r="L2" s="437"/>
    </row>
    <row r="3" spans="2:12" ht="35.25" thickBot="1">
      <c r="B3" s="62"/>
      <c r="C3" s="63"/>
      <c r="D3" s="167" t="s">
        <v>126</v>
      </c>
      <c r="E3" s="234" t="s">
        <v>127</v>
      </c>
      <c r="F3" s="318" t="s">
        <v>100</v>
      </c>
      <c r="G3" s="167" t="s">
        <v>128</v>
      </c>
      <c r="H3" s="234" t="s">
        <v>129</v>
      </c>
      <c r="I3" s="318" t="s">
        <v>100</v>
      </c>
      <c r="J3" s="302" t="s">
        <v>130</v>
      </c>
      <c r="K3" s="303" t="s">
        <v>131</v>
      </c>
      <c r="L3" s="318" t="s">
        <v>100</v>
      </c>
    </row>
    <row r="4" spans="2:12" ht="18.75" customHeight="1">
      <c r="B4" s="108"/>
      <c r="C4" s="66" t="s">
        <v>44</v>
      </c>
      <c r="D4" s="139">
        <f>_xlfn.SUMIFS(D7:D35,$C7:$C35,"国内")</f>
        <v>7738</v>
      </c>
      <c r="E4" s="139">
        <f>_xlfn.SUMIFS(E7:E35,$C7:$C35,"国内")</f>
        <v>7833</v>
      </c>
      <c r="F4" s="116">
        <f>IF(D4=0,"　　　　　 －",(E4/D4)-1)</f>
        <v>0.012277074179374514</v>
      </c>
      <c r="G4" s="139">
        <f>_xlfn.SUMIFS(G7:G35,$C7:$C35,"国内")</f>
        <v>226</v>
      </c>
      <c r="H4" s="139">
        <f>_xlfn.SUMIFS(H7:H35,$C7:$C35,"国内")</f>
        <v>262</v>
      </c>
      <c r="I4" s="116">
        <f aca="true" t="shared" si="0" ref="I4:I67">IF(G4=0,"　　　　　 －",(H4/G4)-1)</f>
        <v>0.15929203539823011</v>
      </c>
      <c r="J4" s="139">
        <f>_xlfn.SUMIFS(J7:J35,$C7:$C35,"国内")</f>
        <v>7964</v>
      </c>
      <c r="K4" s="139">
        <f>_xlfn.SUMIFS(K7:K35,$C7:$C35,"国内")</f>
        <v>8095</v>
      </c>
      <c r="L4" s="116">
        <f aca="true" t="shared" si="1" ref="L4:L31">IF(J4=0,"　　　　　 －",(K4/J4)-1)</f>
        <v>0.016449020592667063</v>
      </c>
    </row>
    <row r="5" spans="2:12" ht="17.25" customHeight="1">
      <c r="B5" s="109" t="s">
        <v>38</v>
      </c>
      <c r="C5" s="59" t="s">
        <v>45</v>
      </c>
      <c r="D5" s="141">
        <f>_xlfn.SUMIFS(D7:D35,$C7:$C35,"国際")</f>
        <v>705</v>
      </c>
      <c r="E5" s="141">
        <f>_xlfn.SUMIFS(E7:E35,$C7:$C35,"国際")</f>
        <v>796</v>
      </c>
      <c r="F5" s="117">
        <f aca="true" t="shared" si="2" ref="F5:F68">IF(D5=0,"　　　　　 －",(E5/D5)-1)</f>
        <v>0.12907801418439724</v>
      </c>
      <c r="G5" s="140">
        <f>_xlfn.SUMIFS(G7:G35,$C7:$C35,"国際")</f>
        <v>71</v>
      </c>
      <c r="H5" s="140">
        <f>_xlfn.SUMIFS(H7:H35,$C7:$C35,"国際")</f>
        <v>70</v>
      </c>
      <c r="I5" s="117">
        <f t="shared" si="0"/>
        <v>-0.014084507042253502</v>
      </c>
      <c r="J5" s="140">
        <f>_xlfn.SUMIFS(J7:J35,$C7:$C35,"国際")</f>
        <v>776</v>
      </c>
      <c r="K5" s="140">
        <f>_xlfn.SUMIFS(K7:K35,$C7:$C35,"国際")</f>
        <v>866</v>
      </c>
      <c r="L5" s="117">
        <f t="shared" si="1"/>
        <v>0.115979381443299</v>
      </c>
    </row>
    <row r="6" spans="2:12" ht="18.75" customHeight="1" thickBot="1">
      <c r="B6" s="110"/>
      <c r="C6" s="69" t="s">
        <v>1</v>
      </c>
      <c r="D6" s="142">
        <f>SUM(D4:D5)</f>
        <v>8443</v>
      </c>
      <c r="E6" s="142">
        <f>SUM(E4:E5)</f>
        <v>8629</v>
      </c>
      <c r="F6" s="118">
        <f t="shared" si="2"/>
        <v>0.022030084093331848</v>
      </c>
      <c r="G6" s="50">
        <f>SUM(G4:G5)</f>
        <v>297</v>
      </c>
      <c r="H6" s="50">
        <f>SUM(H4:H5)</f>
        <v>332</v>
      </c>
      <c r="I6" s="118">
        <f t="shared" si="0"/>
        <v>0.11784511784511786</v>
      </c>
      <c r="J6" s="50">
        <f>SUM(J4:J5)</f>
        <v>8740</v>
      </c>
      <c r="K6" s="50">
        <f>SUM(K4:K5)</f>
        <v>8961</v>
      </c>
      <c r="L6" s="118">
        <f t="shared" si="1"/>
        <v>0.025286041189931385</v>
      </c>
    </row>
    <row r="7" spans="1:12" ht="18.75" customHeight="1">
      <c r="A7" s="113" t="s">
        <v>62</v>
      </c>
      <c r="B7" s="36"/>
      <c r="C7" s="58" t="s">
        <v>44</v>
      </c>
      <c r="D7" s="143">
        <v>5237</v>
      </c>
      <c r="E7" s="224">
        <v>5301</v>
      </c>
      <c r="F7" s="119">
        <f t="shared" si="2"/>
        <v>0.012220737063204146</v>
      </c>
      <c r="G7" s="156">
        <v>21</v>
      </c>
      <c r="H7" s="228">
        <v>7</v>
      </c>
      <c r="I7" s="119">
        <f t="shared" si="0"/>
        <v>-0.6666666666666667</v>
      </c>
      <c r="J7" s="304">
        <f>D7+G7</f>
        <v>5258</v>
      </c>
      <c r="K7" s="305">
        <f>E7+H7</f>
        <v>5308</v>
      </c>
      <c r="L7" s="119">
        <f t="shared" si="1"/>
        <v>0.009509319132749994</v>
      </c>
    </row>
    <row r="8" spans="1:12" ht="17.25" customHeight="1">
      <c r="A8" s="113" t="s">
        <v>63</v>
      </c>
      <c r="B8" s="36" t="s">
        <v>4</v>
      </c>
      <c r="C8" s="70" t="s">
        <v>45</v>
      </c>
      <c r="D8" s="144">
        <v>643</v>
      </c>
      <c r="E8" s="225">
        <v>743</v>
      </c>
      <c r="F8" s="117">
        <f t="shared" si="2"/>
        <v>0.15552099533437014</v>
      </c>
      <c r="G8" s="157">
        <v>64</v>
      </c>
      <c r="H8" s="229">
        <v>68</v>
      </c>
      <c r="I8" s="117">
        <f t="shared" si="0"/>
        <v>0.0625</v>
      </c>
      <c r="J8" s="306">
        <f>D8+G8</f>
        <v>707</v>
      </c>
      <c r="K8" s="307">
        <f>E8+H8</f>
        <v>811</v>
      </c>
      <c r="L8" s="117">
        <f t="shared" si="1"/>
        <v>0.14710042432814707</v>
      </c>
    </row>
    <row r="9" spans="2:12" ht="18" customHeight="1">
      <c r="B9" s="36"/>
      <c r="C9" s="71" t="s">
        <v>1</v>
      </c>
      <c r="D9" s="145">
        <f>SUM(D7:D8)</f>
        <v>5880</v>
      </c>
      <c r="E9" s="145">
        <f>SUM(E7:E8)</f>
        <v>6044</v>
      </c>
      <c r="F9" s="123">
        <f t="shared" si="2"/>
        <v>0.027891156462585</v>
      </c>
      <c r="G9" s="48">
        <f>SUM(G7:G8)</f>
        <v>85</v>
      </c>
      <c r="H9" s="48">
        <f>SUM(H7:H8)</f>
        <v>75</v>
      </c>
      <c r="I9" s="123">
        <f t="shared" si="0"/>
        <v>-0.11764705882352944</v>
      </c>
      <c r="J9" s="48">
        <f>SUM(J7:J8)</f>
        <v>5965</v>
      </c>
      <c r="K9" s="48">
        <f>SUM(K7:K8)</f>
        <v>6119</v>
      </c>
      <c r="L9" s="123">
        <f t="shared" si="1"/>
        <v>0.02581726739312651</v>
      </c>
    </row>
    <row r="10" spans="1:12" ht="17.25" customHeight="1">
      <c r="A10" s="113" t="s">
        <v>62</v>
      </c>
      <c r="B10" s="39"/>
      <c r="C10" s="72" t="s">
        <v>44</v>
      </c>
      <c r="D10" s="146">
        <v>240</v>
      </c>
      <c r="E10" s="226">
        <v>240</v>
      </c>
      <c r="F10" s="121">
        <f t="shared" si="2"/>
        <v>0</v>
      </c>
      <c r="G10" s="158">
        <v>7</v>
      </c>
      <c r="H10" s="230">
        <v>4</v>
      </c>
      <c r="I10" s="121">
        <f t="shared" si="0"/>
        <v>-0.4285714285714286</v>
      </c>
      <c r="J10" s="308">
        <f>D10+G10</f>
        <v>247</v>
      </c>
      <c r="K10" s="309">
        <f>E10+H10</f>
        <v>244</v>
      </c>
      <c r="L10" s="121">
        <f t="shared" si="1"/>
        <v>-0.012145748987854255</v>
      </c>
    </row>
    <row r="11" spans="1:12" ht="17.25" customHeight="1">
      <c r="A11" s="113" t="s">
        <v>63</v>
      </c>
      <c r="B11" s="36" t="s">
        <v>5</v>
      </c>
      <c r="C11" s="59" t="s">
        <v>45</v>
      </c>
      <c r="D11" s="144">
        <v>15</v>
      </c>
      <c r="E11" s="225">
        <v>8</v>
      </c>
      <c r="F11" s="122">
        <f t="shared" si="2"/>
        <v>-0.4666666666666667</v>
      </c>
      <c r="G11" s="159">
        <v>3</v>
      </c>
      <c r="H11" s="231">
        <v>0</v>
      </c>
      <c r="I11" s="122">
        <f t="shared" si="0"/>
        <v>-1</v>
      </c>
      <c r="J11" s="47">
        <f>D11+G11</f>
        <v>18</v>
      </c>
      <c r="K11" s="310">
        <f>E11+H11</f>
        <v>8</v>
      </c>
      <c r="L11" s="122">
        <f t="shared" si="1"/>
        <v>-0.5555555555555556</v>
      </c>
    </row>
    <row r="12" spans="1:12" ht="18" customHeight="1">
      <c r="A12" s="113"/>
      <c r="B12" s="40"/>
      <c r="C12" s="73" t="s">
        <v>1</v>
      </c>
      <c r="D12" s="147">
        <f>SUM(D10:D11)</f>
        <v>255</v>
      </c>
      <c r="E12" s="147">
        <f>SUM(E10:E11)</f>
        <v>248</v>
      </c>
      <c r="F12" s="123">
        <f t="shared" si="2"/>
        <v>-0.027450980392156876</v>
      </c>
      <c r="G12" s="105">
        <f>SUM(G10:G11)</f>
        <v>10</v>
      </c>
      <c r="H12" s="105">
        <f>SUM(H10:H11)</f>
        <v>4</v>
      </c>
      <c r="I12" s="123">
        <f t="shared" si="0"/>
        <v>-0.6</v>
      </c>
      <c r="J12" s="105">
        <f>SUM(J10:J11)</f>
        <v>265</v>
      </c>
      <c r="K12" s="105">
        <f>SUM(K10:K11)</f>
        <v>252</v>
      </c>
      <c r="L12" s="123">
        <f t="shared" si="1"/>
        <v>-0.049056603773584895</v>
      </c>
    </row>
    <row r="13" spans="1:12" ht="17.25" customHeight="1">
      <c r="A13" s="113" t="s">
        <v>62</v>
      </c>
      <c r="B13" s="42"/>
      <c r="C13" s="58" t="s">
        <v>44</v>
      </c>
      <c r="D13" s="143">
        <v>85</v>
      </c>
      <c r="E13" s="224">
        <v>90</v>
      </c>
      <c r="F13" s="119">
        <f t="shared" si="2"/>
        <v>0.05882352941176472</v>
      </c>
      <c r="G13" s="429">
        <v>1</v>
      </c>
      <c r="H13" s="228">
        <v>2</v>
      </c>
      <c r="I13" s="119">
        <f t="shared" si="0"/>
        <v>1</v>
      </c>
      <c r="J13" s="304">
        <f>D13+G13</f>
        <v>86</v>
      </c>
      <c r="K13" s="305">
        <f>E13+H13</f>
        <v>92</v>
      </c>
      <c r="L13" s="119">
        <f t="shared" si="1"/>
        <v>0.06976744186046502</v>
      </c>
    </row>
    <row r="14" spans="1:12" ht="17.25" customHeight="1">
      <c r="A14" s="113" t="s">
        <v>63</v>
      </c>
      <c r="B14" s="43" t="s">
        <v>6</v>
      </c>
      <c r="C14" s="70" t="s">
        <v>45</v>
      </c>
      <c r="D14" s="144">
        <v>0</v>
      </c>
      <c r="E14" s="225">
        <v>0</v>
      </c>
      <c r="F14" s="119" t="str">
        <f t="shared" si="2"/>
        <v>　　　　　 －</v>
      </c>
      <c r="G14" s="157">
        <v>0</v>
      </c>
      <c r="H14" s="229">
        <v>0</v>
      </c>
      <c r="I14" s="122" t="str">
        <f t="shared" si="0"/>
        <v>　　　　　 －</v>
      </c>
      <c r="J14" s="306">
        <f>D14+G14</f>
        <v>0</v>
      </c>
      <c r="K14" s="307">
        <f>E14+H14</f>
        <v>0</v>
      </c>
      <c r="L14" s="122" t="str">
        <f t="shared" si="1"/>
        <v>　　　　　 －</v>
      </c>
    </row>
    <row r="15" spans="1:12" ht="18" customHeight="1">
      <c r="A15" s="113"/>
      <c r="B15" s="43"/>
      <c r="C15" s="71" t="s">
        <v>46</v>
      </c>
      <c r="D15" s="145">
        <f>SUM(D13:D14)</f>
        <v>85</v>
      </c>
      <c r="E15" s="145">
        <f>SUM(E13:E14)</f>
        <v>90</v>
      </c>
      <c r="F15" s="123">
        <f t="shared" si="2"/>
        <v>0.05882352941176472</v>
      </c>
      <c r="G15" s="48">
        <f>SUM(G13:G14)</f>
        <v>1</v>
      </c>
      <c r="H15" s="48">
        <f>SUM(H13:H14)</f>
        <v>2</v>
      </c>
      <c r="I15" s="123">
        <f t="shared" si="0"/>
        <v>1</v>
      </c>
      <c r="J15" s="48">
        <f>SUM(J13:J14)</f>
        <v>86</v>
      </c>
      <c r="K15" s="48">
        <f>SUM(K13:K14)</f>
        <v>92</v>
      </c>
      <c r="L15" s="123">
        <f t="shared" si="1"/>
        <v>0.06976744186046502</v>
      </c>
    </row>
    <row r="16" spans="1:12" ht="17.25" customHeight="1">
      <c r="A16" s="113" t="s">
        <v>62</v>
      </c>
      <c r="B16" s="39"/>
      <c r="C16" s="72" t="s">
        <v>44</v>
      </c>
      <c r="D16" s="146">
        <v>381</v>
      </c>
      <c r="E16" s="226">
        <v>382</v>
      </c>
      <c r="F16" s="121">
        <f t="shared" si="2"/>
        <v>0.002624671916010568</v>
      </c>
      <c r="G16" s="158">
        <v>5</v>
      </c>
      <c r="H16" s="230">
        <v>6</v>
      </c>
      <c r="I16" s="121">
        <f t="shared" si="0"/>
        <v>0.19999999999999996</v>
      </c>
      <c r="J16" s="308">
        <f>D16+G16</f>
        <v>386</v>
      </c>
      <c r="K16" s="309">
        <f>E16+H16</f>
        <v>388</v>
      </c>
      <c r="L16" s="121">
        <f t="shared" si="1"/>
        <v>0.005181347150259086</v>
      </c>
    </row>
    <row r="17" spans="1:12" ht="17.25" customHeight="1">
      <c r="A17" s="113" t="s">
        <v>63</v>
      </c>
      <c r="B17" s="36" t="s">
        <v>8</v>
      </c>
      <c r="C17" s="59" t="s">
        <v>45</v>
      </c>
      <c r="D17" s="144">
        <v>0</v>
      </c>
      <c r="E17" s="225">
        <v>0</v>
      </c>
      <c r="F17" s="122" t="str">
        <f t="shared" si="2"/>
        <v>　　　　　 －</v>
      </c>
      <c r="G17" s="159">
        <v>0</v>
      </c>
      <c r="H17" s="231">
        <v>0</v>
      </c>
      <c r="I17" s="122" t="str">
        <f t="shared" si="0"/>
        <v>　　　　　 －</v>
      </c>
      <c r="J17" s="47">
        <f>D17+G17</f>
        <v>0</v>
      </c>
      <c r="K17" s="310">
        <f>E17+H17</f>
        <v>0</v>
      </c>
      <c r="L17" s="122" t="str">
        <f t="shared" si="1"/>
        <v>　　　　　 －</v>
      </c>
    </row>
    <row r="18" spans="1:12" ht="18" customHeight="1">
      <c r="A18" s="113"/>
      <c r="B18" s="40"/>
      <c r="C18" s="73" t="s">
        <v>1</v>
      </c>
      <c r="D18" s="147">
        <f>SUM(D16:D17)</f>
        <v>381</v>
      </c>
      <c r="E18" s="147">
        <f>SUM(E16:E17)</f>
        <v>382</v>
      </c>
      <c r="F18" s="123">
        <f t="shared" si="2"/>
        <v>0.002624671916010568</v>
      </c>
      <c r="G18" s="51">
        <f>SUM(G16:G17)</f>
        <v>5</v>
      </c>
      <c r="H18" s="51">
        <f>SUM(H16:H17)</f>
        <v>6</v>
      </c>
      <c r="I18" s="123">
        <f t="shared" si="0"/>
        <v>0.19999999999999996</v>
      </c>
      <c r="J18" s="51">
        <f>SUM(J16:J17)</f>
        <v>386</v>
      </c>
      <c r="K18" s="51">
        <f>SUM(K16:K17)</f>
        <v>388</v>
      </c>
      <c r="L18" s="123">
        <f t="shared" si="1"/>
        <v>0.005181347150259086</v>
      </c>
    </row>
    <row r="19" spans="1:12" ht="17.25" customHeight="1">
      <c r="A19" s="113" t="s">
        <v>62</v>
      </c>
      <c r="B19" s="36"/>
      <c r="C19" s="58" t="s">
        <v>44</v>
      </c>
      <c r="D19" s="143">
        <v>209</v>
      </c>
      <c r="E19" s="224">
        <v>210</v>
      </c>
      <c r="F19" s="124">
        <f t="shared" si="2"/>
        <v>0.004784688995215225</v>
      </c>
      <c r="G19" s="156">
        <v>24</v>
      </c>
      <c r="H19" s="228">
        <v>28</v>
      </c>
      <c r="I19" s="124">
        <f t="shared" si="0"/>
        <v>0.16666666666666674</v>
      </c>
      <c r="J19" s="304">
        <f>D19+G19</f>
        <v>233</v>
      </c>
      <c r="K19" s="305">
        <f>E19+H19</f>
        <v>238</v>
      </c>
      <c r="L19" s="124">
        <f t="shared" si="1"/>
        <v>0.02145922746781115</v>
      </c>
    </row>
    <row r="20" spans="1:12" ht="17.25" customHeight="1">
      <c r="A20" s="113" t="s">
        <v>63</v>
      </c>
      <c r="B20" s="36" t="s">
        <v>9</v>
      </c>
      <c r="C20" s="59" t="s">
        <v>45</v>
      </c>
      <c r="D20" s="144">
        <v>0</v>
      </c>
      <c r="E20" s="225">
        <v>0</v>
      </c>
      <c r="F20" s="122" t="str">
        <f t="shared" si="2"/>
        <v>　　　　　 －</v>
      </c>
      <c r="G20" s="159">
        <v>0</v>
      </c>
      <c r="H20" s="231">
        <v>0</v>
      </c>
      <c r="I20" s="122" t="str">
        <f t="shared" si="0"/>
        <v>　　　　　 －</v>
      </c>
      <c r="J20" s="47">
        <f>D20+G20</f>
        <v>0</v>
      </c>
      <c r="K20" s="310">
        <f>E20+H20</f>
        <v>0</v>
      </c>
      <c r="L20" s="122" t="str">
        <f t="shared" si="1"/>
        <v>　　　　　 －</v>
      </c>
    </row>
    <row r="21" spans="1:12" ht="18" customHeight="1">
      <c r="A21" s="113"/>
      <c r="B21" s="36"/>
      <c r="C21" s="71" t="s">
        <v>1</v>
      </c>
      <c r="D21" s="145">
        <f>SUM(D19:D20)</f>
        <v>209</v>
      </c>
      <c r="E21" s="145">
        <f>SUM(E19:E20)</f>
        <v>210</v>
      </c>
      <c r="F21" s="120">
        <f t="shared" si="2"/>
        <v>0.004784688995215225</v>
      </c>
      <c r="G21" s="48">
        <f>SUM(G19:G20)</f>
        <v>24</v>
      </c>
      <c r="H21" s="48">
        <f>SUM(H19:H20)</f>
        <v>28</v>
      </c>
      <c r="I21" s="120">
        <f t="shared" si="0"/>
        <v>0.16666666666666674</v>
      </c>
      <c r="J21" s="48">
        <f>SUM(J19:J20)</f>
        <v>233</v>
      </c>
      <c r="K21" s="48">
        <f>SUM(K19:K20)</f>
        <v>238</v>
      </c>
      <c r="L21" s="120">
        <f t="shared" si="1"/>
        <v>0.02145922746781115</v>
      </c>
    </row>
    <row r="22" spans="1:12" ht="17.25" customHeight="1">
      <c r="A22" s="113" t="s">
        <v>62</v>
      </c>
      <c r="B22" s="39"/>
      <c r="C22" s="72" t="s">
        <v>44</v>
      </c>
      <c r="D22" s="146">
        <v>646</v>
      </c>
      <c r="E22" s="226">
        <v>659</v>
      </c>
      <c r="F22" s="121">
        <f t="shared" si="2"/>
        <v>0.020123839009287936</v>
      </c>
      <c r="G22" s="158">
        <v>25</v>
      </c>
      <c r="H22" s="230">
        <v>28</v>
      </c>
      <c r="I22" s="121">
        <f t="shared" si="0"/>
        <v>0.1200000000000001</v>
      </c>
      <c r="J22" s="308">
        <f>D22+G22</f>
        <v>671</v>
      </c>
      <c r="K22" s="309">
        <f>E22+H22</f>
        <v>687</v>
      </c>
      <c r="L22" s="121">
        <f t="shared" si="1"/>
        <v>0.023845007451564815</v>
      </c>
    </row>
    <row r="23" spans="1:12" ht="17.25" customHeight="1">
      <c r="A23" s="113" t="s">
        <v>63</v>
      </c>
      <c r="B23" s="36" t="s">
        <v>10</v>
      </c>
      <c r="C23" s="59" t="s">
        <v>45</v>
      </c>
      <c r="D23" s="144">
        <v>47</v>
      </c>
      <c r="E23" s="225">
        <v>45</v>
      </c>
      <c r="F23" s="117">
        <f t="shared" si="2"/>
        <v>-0.04255319148936165</v>
      </c>
      <c r="G23" s="159">
        <v>4</v>
      </c>
      <c r="H23" s="231">
        <v>2</v>
      </c>
      <c r="I23" s="117">
        <f t="shared" si="0"/>
        <v>-0.5</v>
      </c>
      <c r="J23" s="47">
        <f>D23+G23</f>
        <v>51</v>
      </c>
      <c r="K23" s="310">
        <f>E23+H23</f>
        <v>47</v>
      </c>
      <c r="L23" s="117">
        <f t="shared" si="1"/>
        <v>-0.07843137254901966</v>
      </c>
    </row>
    <row r="24" spans="1:12" ht="18" customHeight="1">
      <c r="A24" s="113"/>
      <c r="B24" s="40"/>
      <c r="C24" s="73" t="s">
        <v>1</v>
      </c>
      <c r="D24" s="147">
        <f>SUM(D22:D23)</f>
        <v>693</v>
      </c>
      <c r="E24" s="147">
        <f>SUM(E22:E23)</f>
        <v>704</v>
      </c>
      <c r="F24" s="123">
        <f t="shared" si="2"/>
        <v>0.015873015873015817</v>
      </c>
      <c r="G24" s="51">
        <f>SUM(G22:G23)</f>
        <v>29</v>
      </c>
      <c r="H24" s="51">
        <f>SUM(H22:H23)</f>
        <v>30</v>
      </c>
      <c r="I24" s="123">
        <f t="shared" si="0"/>
        <v>0.034482758620689724</v>
      </c>
      <c r="J24" s="51">
        <f>SUM(J22:J23)</f>
        <v>722</v>
      </c>
      <c r="K24" s="51">
        <f>SUM(K22:K23)</f>
        <v>734</v>
      </c>
      <c r="L24" s="123">
        <f t="shared" si="1"/>
        <v>0.016620498614958512</v>
      </c>
    </row>
    <row r="25" spans="1:12" ht="18" customHeight="1">
      <c r="A25" s="113" t="s">
        <v>64</v>
      </c>
      <c r="B25" s="36" t="s">
        <v>16</v>
      </c>
      <c r="C25" s="74" t="s">
        <v>44</v>
      </c>
      <c r="D25" s="143">
        <v>32</v>
      </c>
      <c r="E25" s="224">
        <v>32</v>
      </c>
      <c r="F25" s="124">
        <f t="shared" si="2"/>
        <v>0</v>
      </c>
      <c r="G25" s="160">
        <v>0</v>
      </c>
      <c r="H25" s="232">
        <v>0</v>
      </c>
      <c r="I25" s="120" t="str">
        <f t="shared" si="0"/>
        <v>　　　　　 －</v>
      </c>
      <c r="J25" s="105">
        <f aca="true" t="shared" si="3" ref="J25:K29">D25+G25</f>
        <v>32</v>
      </c>
      <c r="K25" s="311">
        <f t="shared" si="3"/>
        <v>32</v>
      </c>
      <c r="L25" s="124">
        <f t="shared" si="1"/>
        <v>0</v>
      </c>
    </row>
    <row r="26" spans="1:12" ht="18" customHeight="1">
      <c r="A26" s="113" t="s">
        <v>64</v>
      </c>
      <c r="B26" s="41" t="s">
        <v>75</v>
      </c>
      <c r="C26" s="73" t="s">
        <v>44</v>
      </c>
      <c r="D26" s="394" t="s">
        <v>109</v>
      </c>
      <c r="E26" s="400" t="s">
        <v>115</v>
      </c>
      <c r="F26" s="395" t="s">
        <v>116</v>
      </c>
      <c r="G26" s="394" t="s">
        <v>109</v>
      </c>
      <c r="H26" s="400" t="s">
        <v>109</v>
      </c>
      <c r="I26" s="395" t="s">
        <v>116</v>
      </c>
      <c r="J26" s="399" t="s">
        <v>116</v>
      </c>
      <c r="K26" s="399" t="s">
        <v>116</v>
      </c>
      <c r="L26" s="399" t="s">
        <v>116</v>
      </c>
    </row>
    <row r="27" spans="1:12" ht="18" customHeight="1">
      <c r="A27" s="113" t="s">
        <v>64</v>
      </c>
      <c r="B27" s="41" t="s">
        <v>18</v>
      </c>
      <c r="C27" s="73" t="s">
        <v>44</v>
      </c>
      <c r="D27" s="148">
        <v>28</v>
      </c>
      <c r="E27" s="227">
        <v>28</v>
      </c>
      <c r="F27" s="123">
        <f t="shared" si="2"/>
        <v>0</v>
      </c>
      <c r="G27" s="162">
        <v>0</v>
      </c>
      <c r="H27" s="233">
        <v>0</v>
      </c>
      <c r="I27" s="123" t="str">
        <f t="shared" si="0"/>
        <v>　　　　　 －</v>
      </c>
      <c r="J27" s="105">
        <f t="shared" si="3"/>
        <v>28</v>
      </c>
      <c r="K27" s="312">
        <f t="shared" si="3"/>
        <v>28</v>
      </c>
      <c r="L27" s="123">
        <f t="shared" si="1"/>
        <v>0</v>
      </c>
    </row>
    <row r="28" spans="1:12" ht="17.25" customHeight="1">
      <c r="A28" s="113" t="s">
        <v>64</v>
      </c>
      <c r="B28" s="36"/>
      <c r="C28" s="58" t="s">
        <v>44</v>
      </c>
      <c r="D28" s="143">
        <v>120</v>
      </c>
      <c r="E28" s="224">
        <v>119</v>
      </c>
      <c r="F28" s="124">
        <f t="shared" si="2"/>
        <v>-0.008333333333333304</v>
      </c>
      <c r="G28" s="156">
        <v>1</v>
      </c>
      <c r="H28" s="228">
        <v>1</v>
      </c>
      <c r="I28" s="119">
        <f t="shared" si="0"/>
        <v>0</v>
      </c>
      <c r="J28" s="313">
        <f t="shared" si="3"/>
        <v>121</v>
      </c>
      <c r="K28" s="305">
        <f t="shared" si="3"/>
        <v>120</v>
      </c>
      <c r="L28" s="124">
        <f t="shared" si="1"/>
        <v>-0.008264462809917328</v>
      </c>
    </row>
    <row r="29" spans="1:12" ht="17.25" customHeight="1">
      <c r="A29" s="113" t="s">
        <v>65</v>
      </c>
      <c r="B29" s="43" t="s">
        <v>19</v>
      </c>
      <c r="C29" s="59" t="s">
        <v>45</v>
      </c>
      <c r="D29" s="144">
        <v>0</v>
      </c>
      <c r="E29" s="225">
        <v>0</v>
      </c>
      <c r="F29" s="122" t="str">
        <f t="shared" si="2"/>
        <v>　　　　　 －</v>
      </c>
      <c r="G29" s="159">
        <v>0</v>
      </c>
      <c r="H29" s="231">
        <v>0</v>
      </c>
      <c r="I29" s="122" t="str">
        <f t="shared" si="0"/>
        <v>　　　　　 －</v>
      </c>
      <c r="J29" s="47">
        <f t="shared" si="3"/>
        <v>0</v>
      </c>
      <c r="K29" s="310">
        <f t="shared" si="3"/>
        <v>0</v>
      </c>
      <c r="L29" s="122" t="str">
        <f t="shared" si="1"/>
        <v>　　　　　 －</v>
      </c>
    </row>
    <row r="30" spans="1:12" ht="18" customHeight="1">
      <c r="A30" s="113"/>
      <c r="B30" s="40"/>
      <c r="C30" s="73" t="s">
        <v>1</v>
      </c>
      <c r="D30" s="147">
        <f>SUM(D28:D29)</f>
        <v>120</v>
      </c>
      <c r="E30" s="147">
        <f>SUM(E28:E29)</f>
        <v>119</v>
      </c>
      <c r="F30" s="123">
        <f t="shared" si="2"/>
        <v>-0.008333333333333304</v>
      </c>
      <c r="G30" s="51">
        <f>SUM(G28:G29)</f>
        <v>1</v>
      </c>
      <c r="H30" s="51">
        <f>SUM(H28:H29)</f>
        <v>1</v>
      </c>
      <c r="I30" s="123">
        <f t="shared" si="0"/>
        <v>0</v>
      </c>
      <c r="J30" s="51">
        <f>SUM(J28:J29)</f>
        <v>121</v>
      </c>
      <c r="K30" s="51">
        <f>SUM(K28:K29)</f>
        <v>120</v>
      </c>
      <c r="L30" s="123">
        <f t="shared" si="1"/>
        <v>-0.008264462809917328</v>
      </c>
    </row>
    <row r="31" spans="1:12" ht="19.5" customHeight="1">
      <c r="A31" s="113" t="s">
        <v>64</v>
      </c>
      <c r="B31" s="41" t="s">
        <v>76</v>
      </c>
      <c r="C31" s="73" t="s">
        <v>44</v>
      </c>
      <c r="D31" s="148">
        <v>28</v>
      </c>
      <c r="E31" s="235">
        <v>30</v>
      </c>
      <c r="F31" s="123">
        <f>IF(D31=0,"　　　　　 －",(E31/D31)-1)</f>
        <v>0.0714285714285714</v>
      </c>
      <c r="G31" s="162">
        <v>0</v>
      </c>
      <c r="H31" s="239">
        <v>1</v>
      </c>
      <c r="I31" s="123" t="str">
        <f>IF(G31=0,"　　　　　 －",(H31/G31)-1)</f>
        <v>　　　　　 －</v>
      </c>
      <c r="J31" s="51">
        <f aca="true" t="shared" si="4" ref="J31:K33">D31+G31</f>
        <v>28</v>
      </c>
      <c r="K31" s="51">
        <f t="shared" si="4"/>
        <v>31</v>
      </c>
      <c r="L31" s="123">
        <f t="shared" si="1"/>
        <v>0.1071428571428572</v>
      </c>
    </row>
    <row r="32" spans="1:12" ht="17.25" customHeight="1">
      <c r="A32" s="113" t="s">
        <v>64</v>
      </c>
      <c r="B32" s="36"/>
      <c r="C32" s="58" t="s">
        <v>44</v>
      </c>
      <c r="D32" s="143">
        <v>359</v>
      </c>
      <c r="E32" s="236">
        <v>359</v>
      </c>
      <c r="F32" s="119">
        <f t="shared" si="2"/>
        <v>0</v>
      </c>
      <c r="G32" s="156">
        <v>13</v>
      </c>
      <c r="H32" s="240">
        <v>6</v>
      </c>
      <c r="I32" s="119">
        <f t="shared" si="0"/>
        <v>-0.5384615384615384</v>
      </c>
      <c r="J32" s="304">
        <f t="shared" si="4"/>
        <v>372</v>
      </c>
      <c r="K32" s="304">
        <f t="shared" si="4"/>
        <v>365</v>
      </c>
      <c r="L32" s="119">
        <f aca="true" t="shared" si="5" ref="L32:L92">IF(J32=0,"　　　　　 －",(K32/J32)-1)</f>
        <v>-0.018817204301075252</v>
      </c>
    </row>
    <row r="33" spans="1:12" ht="17.25" customHeight="1">
      <c r="A33" s="113" t="s">
        <v>65</v>
      </c>
      <c r="B33" s="36" t="s">
        <v>20</v>
      </c>
      <c r="C33" s="59" t="s">
        <v>45</v>
      </c>
      <c r="D33" s="144">
        <v>0</v>
      </c>
      <c r="E33" s="237">
        <v>0</v>
      </c>
      <c r="F33" s="119" t="str">
        <f t="shared" si="2"/>
        <v>　　　　　 －</v>
      </c>
      <c r="G33" s="159">
        <v>0</v>
      </c>
      <c r="H33" s="241">
        <v>0</v>
      </c>
      <c r="I33" s="119" t="str">
        <f t="shared" si="0"/>
        <v>　　　　　 －</v>
      </c>
      <c r="J33" s="47">
        <f t="shared" si="4"/>
        <v>0</v>
      </c>
      <c r="K33" s="47">
        <f t="shared" si="4"/>
        <v>0</v>
      </c>
      <c r="L33" s="119" t="str">
        <f t="shared" si="5"/>
        <v>　　　　　 －</v>
      </c>
    </row>
    <row r="34" spans="1:12" ht="18" customHeight="1">
      <c r="A34" s="113"/>
      <c r="B34" s="40"/>
      <c r="C34" s="73" t="s">
        <v>1</v>
      </c>
      <c r="D34" s="147">
        <f>SUM(D32:D33)</f>
        <v>359</v>
      </c>
      <c r="E34" s="147">
        <f>SUM(E32:E33)</f>
        <v>359</v>
      </c>
      <c r="F34" s="123">
        <f t="shared" si="2"/>
        <v>0</v>
      </c>
      <c r="G34" s="51">
        <f>SUM(G32:G33)</f>
        <v>13</v>
      </c>
      <c r="H34" s="51">
        <f>SUM(H32:H33)</f>
        <v>6</v>
      </c>
      <c r="I34" s="123">
        <f t="shared" si="0"/>
        <v>-0.5384615384615384</v>
      </c>
      <c r="J34" s="51">
        <f>SUM(J32:J33)</f>
        <v>372</v>
      </c>
      <c r="K34" s="51">
        <f>SUM(K32:K33)</f>
        <v>365</v>
      </c>
      <c r="L34" s="123">
        <f t="shared" si="5"/>
        <v>-0.018817204301075252</v>
      </c>
    </row>
    <row r="35" spans="1:12" ht="18" customHeight="1" thickBot="1">
      <c r="A35" s="113" t="s">
        <v>66</v>
      </c>
      <c r="B35" s="39" t="s">
        <v>32</v>
      </c>
      <c r="C35" s="75" t="s">
        <v>44</v>
      </c>
      <c r="D35" s="146">
        <v>373</v>
      </c>
      <c r="E35" s="238">
        <v>383</v>
      </c>
      <c r="F35" s="123">
        <f t="shared" si="2"/>
        <v>0.02680965147453085</v>
      </c>
      <c r="G35" s="162">
        <v>129</v>
      </c>
      <c r="H35" s="239">
        <v>179</v>
      </c>
      <c r="I35" s="123">
        <f t="shared" si="0"/>
        <v>0.3875968992248062</v>
      </c>
      <c r="J35" s="51">
        <f>D35+G35</f>
        <v>502</v>
      </c>
      <c r="K35" s="51">
        <f>E35+H35</f>
        <v>562</v>
      </c>
      <c r="L35" s="123">
        <f t="shared" si="5"/>
        <v>0.1195219123505975</v>
      </c>
    </row>
    <row r="36" spans="1:12" ht="18.75" customHeight="1">
      <c r="A36" s="113"/>
      <c r="B36" s="108"/>
      <c r="C36" s="114" t="s">
        <v>44</v>
      </c>
      <c r="D36" s="49">
        <f>_xlfn.SUMIFS(D39:D61,$C39:$C61,"国内")</f>
        <v>3730</v>
      </c>
      <c r="E36" s="49">
        <f>_xlfn.SUMIFS(E39:E61,$C39:$C61,"国内")</f>
        <v>3888</v>
      </c>
      <c r="F36" s="116">
        <f t="shared" si="2"/>
        <v>0.04235924932975865</v>
      </c>
      <c r="G36" s="49">
        <f>_xlfn.SUMIFS(G39:G61,$C39:$C61,"国内")</f>
        <v>447</v>
      </c>
      <c r="H36" s="49">
        <f>_xlfn.SUMIFS(H39:H61,$C39:$C61,"国内")</f>
        <v>452</v>
      </c>
      <c r="I36" s="116">
        <f t="shared" si="0"/>
        <v>0.01118568232662187</v>
      </c>
      <c r="J36" s="49">
        <f>_xlfn.SUMIFS(J39:J61,$C39:$C61,"国内")</f>
        <v>4177</v>
      </c>
      <c r="K36" s="49">
        <f>_xlfn.SUMIFS(K39:K61,$C39:$C61,"国内")</f>
        <v>4340</v>
      </c>
      <c r="L36" s="116">
        <f t="shared" si="5"/>
        <v>0.03902322240842704</v>
      </c>
    </row>
    <row r="37" spans="1:12" ht="17.25" customHeight="1">
      <c r="A37" s="113"/>
      <c r="B37" s="109" t="s">
        <v>39</v>
      </c>
      <c r="C37" s="115" t="s">
        <v>45</v>
      </c>
      <c r="D37" s="47">
        <f>_xlfn.SUMIFS(D39:D61,$C39:$C61,"国際")</f>
        <v>89</v>
      </c>
      <c r="E37" s="47">
        <f>_xlfn.SUMIFS(E39:E61,$C39:$C61,"国際")</f>
        <v>104</v>
      </c>
      <c r="F37" s="117">
        <f t="shared" si="2"/>
        <v>0.1685393258426966</v>
      </c>
      <c r="G37" s="47">
        <f>_xlfn.SUMIFS(G39:G61,$C39:$C61,"国際")</f>
        <v>26</v>
      </c>
      <c r="H37" s="47">
        <f>_xlfn.SUMIFS(H39:H61,$C39:$C61,"国際")</f>
        <v>44</v>
      </c>
      <c r="I37" s="117">
        <f t="shared" si="0"/>
        <v>0.6923076923076923</v>
      </c>
      <c r="J37" s="47">
        <f>_xlfn.SUMIFS(J39:J61,$C39:$C61,"国際")</f>
        <v>115</v>
      </c>
      <c r="K37" s="47">
        <f>_xlfn.SUMIFS(K39:K61,$C39:$C61,"国際")</f>
        <v>148</v>
      </c>
      <c r="L37" s="117">
        <f t="shared" si="5"/>
        <v>0.28695652173913033</v>
      </c>
    </row>
    <row r="38" spans="1:12" ht="18.75" customHeight="1" thickBot="1">
      <c r="A38" s="113"/>
      <c r="B38" s="109"/>
      <c r="C38" s="71" t="s">
        <v>1</v>
      </c>
      <c r="D38" s="145">
        <f>SUM(D36:D37)</f>
        <v>3819</v>
      </c>
      <c r="E38" s="145">
        <f>SUM(E36:E37)</f>
        <v>3992</v>
      </c>
      <c r="F38" s="120">
        <f t="shared" si="2"/>
        <v>0.04529981670594396</v>
      </c>
      <c r="G38" s="48">
        <f>SUM(G36:G37)</f>
        <v>473</v>
      </c>
      <c r="H38" s="48">
        <f>SUM(H36:H37)</f>
        <v>496</v>
      </c>
      <c r="I38" s="120">
        <f t="shared" si="0"/>
        <v>0.04862579281183943</v>
      </c>
      <c r="J38" s="48">
        <f>SUM(J36:J37)</f>
        <v>4292</v>
      </c>
      <c r="K38" s="48">
        <f>SUM(K36:K37)</f>
        <v>4488</v>
      </c>
      <c r="L38" s="120">
        <f t="shared" si="5"/>
        <v>0.04566635601118363</v>
      </c>
    </row>
    <row r="39" spans="1:12" ht="18.75" customHeight="1">
      <c r="A39" s="113" t="s">
        <v>62</v>
      </c>
      <c r="B39" s="44"/>
      <c r="C39" s="66" t="s">
        <v>44</v>
      </c>
      <c r="D39" s="153">
        <v>1455</v>
      </c>
      <c r="E39" s="242">
        <v>1598</v>
      </c>
      <c r="F39" s="116">
        <f t="shared" si="2"/>
        <v>0.09828178694158085</v>
      </c>
      <c r="G39" s="163">
        <v>178</v>
      </c>
      <c r="H39" s="245">
        <v>186</v>
      </c>
      <c r="I39" s="116">
        <f t="shared" si="0"/>
        <v>0.04494382022471921</v>
      </c>
      <c r="J39" s="49">
        <f>D39+G39</f>
        <v>1633</v>
      </c>
      <c r="K39" s="49">
        <f>E39+H39</f>
        <v>1784</v>
      </c>
      <c r="L39" s="116">
        <f t="shared" si="5"/>
        <v>0.09246785058175133</v>
      </c>
    </row>
    <row r="40" spans="1:12" ht="17.25" customHeight="1">
      <c r="A40" s="113" t="s">
        <v>63</v>
      </c>
      <c r="B40" s="36" t="s">
        <v>11</v>
      </c>
      <c r="C40" s="59" t="s">
        <v>45</v>
      </c>
      <c r="D40" s="144">
        <v>76</v>
      </c>
      <c r="E40" s="237">
        <v>82</v>
      </c>
      <c r="F40" s="117">
        <f t="shared" si="2"/>
        <v>0.07894736842105265</v>
      </c>
      <c r="G40" s="159">
        <v>2</v>
      </c>
      <c r="H40" s="241">
        <v>3</v>
      </c>
      <c r="I40" s="117">
        <f t="shared" si="0"/>
        <v>0.5</v>
      </c>
      <c r="J40" s="47">
        <f>D40+G40</f>
        <v>78</v>
      </c>
      <c r="K40" s="47">
        <f>E40+H40</f>
        <v>85</v>
      </c>
      <c r="L40" s="117">
        <f t="shared" si="5"/>
        <v>0.08974358974358965</v>
      </c>
    </row>
    <row r="41" spans="1:12" ht="18" customHeight="1">
      <c r="A41" s="113"/>
      <c r="B41" s="36"/>
      <c r="C41" s="71" t="s">
        <v>1</v>
      </c>
      <c r="D41" s="145">
        <f>SUM(D39:D40)</f>
        <v>1531</v>
      </c>
      <c r="E41" s="145">
        <f>SUM(E39:E40)</f>
        <v>1680</v>
      </c>
      <c r="F41" s="120">
        <f t="shared" si="2"/>
        <v>0.09732201175702149</v>
      </c>
      <c r="G41" s="48">
        <f>SUM(G39:G40)</f>
        <v>180</v>
      </c>
      <c r="H41" s="48">
        <f>SUM(H39:H40)</f>
        <v>189</v>
      </c>
      <c r="I41" s="120">
        <f t="shared" si="0"/>
        <v>0.050000000000000044</v>
      </c>
      <c r="J41" s="48">
        <f>SUM(J39:J40)</f>
        <v>1711</v>
      </c>
      <c r="K41" s="48">
        <f>SUM(K39:K40)</f>
        <v>1869</v>
      </c>
      <c r="L41" s="120">
        <f t="shared" si="5"/>
        <v>0.09234365867913508</v>
      </c>
    </row>
    <row r="42" spans="1:12" ht="17.25" customHeight="1">
      <c r="A42" s="113" t="s">
        <v>62</v>
      </c>
      <c r="B42" s="39"/>
      <c r="C42" s="72" t="s">
        <v>44</v>
      </c>
      <c r="D42" s="154">
        <v>619</v>
      </c>
      <c r="E42" s="243">
        <v>625</v>
      </c>
      <c r="F42" s="121">
        <f t="shared" si="2"/>
        <v>0.009693053311793154</v>
      </c>
      <c r="G42" s="158">
        <v>25</v>
      </c>
      <c r="H42" s="246">
        <v>22</v>
      </c>
      <c r="I42" s="121">
        <f t="shared" si="0"/>
        <v>-0.12</v>
      </c>
      <c r="J42" s="308">
        <f>D42+G42</f>
        <v>644</v>
      </c>
      <c r="K42" s="308">
        <f>E42+H42</f>
        <v>647</v>
      </c>
      <c r="L42" s="121">
        <f t="shared" si="5"/>
        <v>0.004658385093167627</v>
      </c>
    </row>
    <row r="43" spans="1:12" ht="18" customHeight="1">
      <c r="A43" s="113" t="s">
        <v>63</v>
      </c>
      <c r="B43" s="36" t="s">
        <v>12</v>
      </c>
      <c r="C43" s="74" t="s">
        <v>45</v>
      </c>
      <c r="D43" s="155">
        <v>0</v>
      </c>
      <c r="E43" s="244">
        <v>0</v>
      </c>
      <c r="F43" s="125" t="str">
        <f t="shared" si="2"/>
        <v>　　　　　 －</v>
      </c>
      <c r="G43" s="164">
        <v>7</v>
      </c>
      <c r="H43" s="247">
        <v>7</v>
      </c>
      <c r="I43" s="125">
        <f t="shared" si="0"/>
        <v>0</v>
      </c>
      <c r="J43" s="314">
        <f>D43+G43</f>
        <v>7</v>
      </c>
      <c r="K43" s="314">
        <f>E43+H43</f>
        <v>7</v>
      </c>
      <c r="L43" s="125">
        <f t="shared" si="5"/>
        <v>0</v>
      </c>
    </row>
    <row r="44" spans="1:12" ht="18" customHeight="1">
      <c r="A44" s="113"/>
      <c r="B44" s="40"/>
      <c r="C44" s="73" t="s">
        <v>1</v>
      </c>
      <c r="D44" s="147">
        <f>SUM(D42:D43)</f>
        <v>619</v>
      </c>
      <c r="E44" s="147">
        <f>SUM(E42:E43)</f>
        <v>625</v>
      </c>
      <c r="F44" s="123">
        <f t="shared" si="2"/>
        <v>0.009693053311793154</v>
      </c>
      <c r="G44" s="51">
        <f>SUM(G42:G43)</f>
        <v>32</v>
      </c>
      <c r="H44" s="51">
        <f>SUM(H42:H43)</f>
        <v>29</v>
      </c>
      <c r="I44" s="123">
        <f t="shared" si="0"/>
        <v>-0.09375</v>
      </c>
      <c r="J44" s="51">
        <f>SUM(J42:J43)</f>
        <v>651</v>
      </c>
      <c r="K44" s="51">
        <f>SUM(K42:K43)</f>
        <v>654</v>
      </c>
      <c r="L44" s="123">
        <f t="shared" si="5"/>
        <v>0.004608294930875667</v>
      </c>
    </row>
    <row r="45" spans="1:12" ht="17.25" customHeight="1">
      <c r="A45" s="113" t="s">
        <v>62</v>
      </c>
      <c r="B45" s="36"/>
      <c r="C45" s="74" t="s">
        <v>44</v>
      </c>
      <c r="D45" s="143">
        <v>238</v>
      </c>
      <c r="E45" s="236">
        <v>240</v>
      </c>
      <c r="F45" s="120">
        <f t="shared" si="2"/>
        <v>0.008403361344537785</v>
      </c>
      <c r="G45" s="158">
        <v>21</v>
      </c>
      <c r="H45" s="246">
        <v>31</v>
      </c>
      <c r="I45" s="120">
        <f t="shared" si="0"/>
        <v>0.4761904761904763</v>
      </c>
      <c r="J45" s="308">
        <f>D45+G45</f>
        <v>259</v>
      </c>
      <c r="K45" s="308">
        <f>E45+H45</f>
        <v>271</v>
      </c>
      <c r="L45" s="120">
        <f t="shared" si="5"/>
        <v>0.04633204633204624</v>
      </c>
    </row>
    <row r="46" spans="1:12" ht="17.25" customHeight="1">
      <c r="A46" s="113" t="s">
        <v>63</v>
      </c>
      <c r="B46" s="36" t="s">
        <v>13</v>
      </c>
      <c r="C46" s="77" t="s">
        <v>45</v>
      </c>
      <c r="D46" s="144">
        <v>0</v>
      </c>
      <c r="E46" s="237">
        <v>0</v>
      </c>
      <c r="F46" s="122" t="str">
        <f t="shared" si="2"/>
        <v>　　　　　 －</v>
      </c>
      <c r="G46" s="166">
        <v>3</v>
      </c>
      <c r="H46" s="248">
        <v>3</v>
      </c>
      <c r="I46" s="122">
        <f t="shared" si="0"/>
        <v>0</v>
      </c>
      <c r="J46" s="315">
        <f>D46+G46</f>
        <v>3</v>
      </c>
      <c r="K46" s="315">
        <f>E46+H46</f>
        <v>3</v>
      </c>
      <c r="L46" s="122">
        <f t="shared" si="5"/>
        <v>0</v>
      </c>
    </row>
    <row r="47" spans="1:12" ht="18" customHeight="1">
      <c r="A47" s="113"/>
      <c r="B47" s="36"/>
      <c r="C47" s="71" t="s">
        <v>1</v>
      </c>
      <c r="D47" s="145">
        <f>SUM(D45:D46)</f>
        <v>238</v>
      </c>
      <c r="E47" s="145">
        <f>SUM(E45:E46)</f>
        <v>240</v>
      </c>
      <c r="F47" s="120">
        <f t="shared" si="2"/>
        <v>0.008403361344537785</v>
      </c>
      <c r="G47" s="48">
        <f>SUM(G45:G46)</f>
        <v>24</v>
      </c>
      <c r="H47" s="48">
        <f>SUM(H45:H46)</f>
        <v>34</v>
      </c>
      <c r="I47" s="120">
        <f t="shared" si="0"/>
        <v>0.41666666666666674</v>
      </c>
      <c r="J47" s="48">
        <f>SUM(J45:J46)</f>
        <v>262</v>
      </c>
      <c r="K47" s="48">
        <f>SUM(K45:K46)</f>
        <v>274</v>
      </c>
      <c r="L47" s="120">
        <f t="shared" si="5"/>
        <v>0.04580152671755733</v>
      </c>
    </row>
    <row r="48" spans="1:12" ht="17.25" customHeight="1">
      <c r="A48" s="113" t="s">
        <v>64</v>
      </c>
      <c r="B48" s="39"/>
      <c r="C48" s="72" t="s">
        <v>44</v>
      </c>
      <c r="D48" s="146">
        <v>593</v>
      </c>
      <c r="E48" s="238">
        <v>586</v>
      </c>
      <c r="F48" s="121">
        <f t="shared" si="2"/>
        <v>-0.01180438448566612</v>
      </c>
      <c r="G48" s="158">
        <v>14</v>
      </c>
      <c r="H48" s="246">
        <v>20</v>
      </c>
      <c r="I48" s="121">
        <f t="shared" si="0"/>
        <v>0.4285714285714286</v>
      </c>
      <c r="J48" s="308">
        <f>D48+G48</f>
        <v>607</v>
      </c>
      <c r="K48" s="308">
        <f>E48+H48</f>
        <v>606</v>
      </c>
      <c r="L48" s="121">
        <f t="shared" si="5"/>
        <v>-0.0016474464579900872</v>
      </c>
    </row>
    <row r="49" spans="1:12" ht="17.25" customHeight="1">
      <c r="A49" s="113" t="s">
        <v>65</v>
      </c>
      <c r="B49" s="36" t="s">
        <v>21</v>
      </c>
      <c r="C49" s="59" t="s">
        <v>45</v>
      </c>
      <c r="D49" s="144">
        <v>13</v>
      </c>
      <c r="E49" s="237">
        <v>22</v>
      </c>
      <c r="F49" s="117">
        <f t="shared" si="2"/>
        <v>0.6923076923076923</v>
      </c>
      <c r="G49" s="159">
        <v>7</v>
      </c>
      <c r="H49" s="248">
        <v>6</v>
      </c>
      <c r="I49" s="117">
        <f t="shared" si="0"/>
        <v>-0.1428571428571429</v>
      </c>
      <c r="J49" s="47">
        <f>D49+G49</f>
        <v>20</v>
      </c>
      <c r="K49" s="315">
        <f>E49+H49</f>
        <v>28</v>
      </c>
      <c r="L49" s="117">
        <f t="shared" si="5"/>
        <v>0.3999999999999999</v>
      </c>
    </row>
    <row r="50" spans="1:12" ht="18" customHeight="1">
      <c r="A50" s="113"/>
      <c r="B50" s="40"/>
      <c r="C50" s="73" t="s">
        <v>1</v>
      </c>
      <c r="D50" s="147">
        <f>SUM(D48:D49)</f>
        <v>606</v>
      </c>
      <c r="E50" s="147">
        <f>SUM(E48:E49)</f>
        <v>608</v>
      </c>
      <c r="F50" s="123">
        <f t="shared" si="2"/>
        <v>0.0033003300330032292</v>
      </c>
      <c r="G50" s="51">
        <f>SUM(G48:G49)</f>
        <v>21</v>
      </c>
      <c r="H50" s="51">
        <f>SUM(H48:H49)</f>
        <v>26</v>
      </c>
      <c r="I50" s="123">
        <f t="shared" si="0"/>
        <v>0.23809523809523814</v>
      </c>
      <c r="J50" s="51">
        <f>SUM(J48:J49)</f>
        <v>627</v>
      </c>
      <c r="K50" s="51">
        <f>SUM(K48:K49)</f>
        <v>634</v>
      </c>
      <c r="L50" s="123">
        <f t="shared" si="5"/>
        <v>0.011164274322169154</v>
      </c>
    </row>
    <row r="51" spans="1:12" ht="17.25" customHeight="1">
      <c r="A51" s="113" t="s">
        <v>64</v>
      </c>
      <c r="B51" s="36"/>
      <c r="C51" s="72" t="s">
        <v>44</v>
      </c>
      <c r="D51" s="154">
        <v>348</v>
      </c>
      <c r="E51" s="243">
        <v>360</v>
      </c>
      <c r="F51" s="121">
        <f t="shared" si="2"/>
        <v>0.034482758620689724</v>
      </c>
      <c r="G51" s="158">
        <v>46</v>
      </c>
      <c r="H51" s="246">
        <v>29</v>
      </c>
      <c r="I51" s="121">
        <f t="shared" si="0"/>
        <v>-0.3695652173913043</v>
      </c>
      <c r="J51" s="308">
        <f>D51+G51</f>
        <v>394</v>
      </c>
      <c r="K51" s="308">
        <f>E51+H51</f>
        <v>389</v>
      </c>
      <c r="L51" s="121">
        <f t="shared" si="5"/>
        <v>-0.012690355329949221</v>
      </c>
    </row>
    <row r="52" spans="1:12" ht="17.25" customHeight="1">
      <c r="A52" s="113" t="s">
        <v>65</v>
      </c>
      <c r="B52" s="36" t="s">
        <v>53</v>
      </c>
      <c r="C52" s="78" t="s">
        <v>45</v>
      </c>
      <c r="D52" s="155">
        <v>0</v>
      </c>
      <c r="E52" s="244">
        <v>0</v>
      </c>
      <c r="F52" s="122" t="str">
        <f t="shared" si="2"/>
        <v>　　　　　 －</v>
      </c>
      <c r="G52" s="164">
        <v>7</v>
      </c>
      <c r="H52" s="247">
        <v>18</v>
      </c>
      <c r="I52" s="122">
        <f t="shared" si="0"/>
        <v>1.5714285714285716</v>
      </c>
      <c r="J52" s="314">
        <f>D52+G52</f>
        <v>7</v>
      </c>
      <c r="K52" s="314">
        <f>E52+H52</f>
        <v>18</v>
      </c>
      <c r="L52" s="122">
        <f t="shared" si="5"/>
        <v>1.5714285714285716</v>
      </c>
    </row>
    <row r="53" spans="1:12" ht="18" customHeight="1">
      <c r="A53" s="113"/>
      <c r="B53" s="36"/>
      <c r="C53" s="71" t="s">
        <v>1</v>
      </c>
      <c r="D53" s="145">
        <f>SUM(D51:D52)</f>
        <v>348</v>
      </c>
      <c r="E53" s="145">
        <f>SUM(E51:E52)</f>
        <v>360</v>
      </c>
      <c r="F53" s="120">
        <f t="shared" si="2"/>
        <v>0.034482758620689724</v>
      </c>
      <c r="G53" s="48">
        <f>SUM(G51:G52)</f>
        <v>53</v>
      </c>
      <c r="H53" s="48">
        <f>SUM(H51:H52)</f>
        <v>47</v>
      </c>
      <c r="I53" s="120">
        <f t="shared" si="0"/>
        <v>-0.1132075471698113</v>
      </c>
      <c r="J53" s="48">
        <f>SUM(J51:J52)</f>
        <v>401</v>
      </c>
      <c r="K53" s="48">
        <f>SUM(K51:K52)</f>
        <v>407</v>
      </c>
      <c r="L53" s="120">
        <f t="shared" si="5"/>
        <v>0.014962593516209433</v>
      </c>
    </row>
    <row r="54" spans="1:12" ht="21" customHeight="1">
      <c r="A54" s="113" t="s">
        <v>64</v>
      </c>
      <c r="B54" s="41" t="s">
        <v>78</v>
      </c>
      <c r="C54" s="72" t="s">
        <v>44</v>
      </c>
      <c r="D54" s="154">
        <v>60</v>
      </c>
      <c r="E54" s="243">
        <v>60</v>
      </c>
      <c r="F54" s="121">
        <f t="shared" si="2"/>
        <v>0</v>
      </c>
      <c r="G54" s="158">
        <v>7</v>
      </c>
      <c r="H54" s="246">
        <v>7</v>
      </c>
      <c r="I54" s="121">
        <f t="shared" si="0"/>
        <v>0</v>
      </c>
      <c r="J54" s="308">
        <f aca="true" t="shared" si="6" ref="J54:K56">D54+G54</f>
        <v>67</v>
      </c>
      <c r="K54" s="308">
        <f t="shared" si="6"/>
        <v>67</v>
      </c>
      <c r="L54" s="121">
        <f t="shared" si="5"/>
        <v>0</v>
      </c>
    </row>
    <row r="55" spans="1:12" ht="17.25" customHeight="1">
      <c r="A55" s="113" t="s">
        <v>64</v>
      </c>
      <c r="B55" s="36"/>
      <c r="C55" s="72" t="s">
        <v>44</v>
      </c>
      <c r="D55" s="154">
        <v>119</v>
      </c>
      <c r="E55" s="243">
        <v>120</v>
      </c>
      <c r="F55" s="121">
        <f t="shared" si="2"/>
        <v>0.008403361344537785</v>
      </c>
      <c r="G55" s="158">
        <v>20</v>
      </c>
      <c r="H55" s="246">
        <v>16</v>
      </c>
      <c r="I55" s="121">
        <f t="shared" si="0"/>
        <v>-0.19999999999999996</v>
      </c>
      <c r="J55" s="308">
        <f t="shared" si="6"/>
        <v>139</v>
      </c>
      <c r="K55" s="308">
        <f t="shared" si="6"/>
        <v>136</v>
      </c>
      <c r="L55" s="121">
        <f t="shared" si="5"/>
        <v>-0.021582733812949617</v>
      </c>
    </row>
    <row r="56" spans="1:12" ht="17.25" customHeight="1">
      <c r="A56" s="113" t="s">
        <v>65</v>
      </c>
      <c r="B56" s="36" t="s">
        <v>23</v>
      </c>
      <c r="C56" s="78" t="s">
        <v>45</v>
      </c>
      <c r="D56" s="155">
        <v>0</v>
      </c>
      <c r="E56" s="244">
        <v>0</v>
      </c>
      <c r="F56" s="122" t="str">
        <f t="shared" si="2"/>
        <v>　　　　　 －</v>
      </c>
      <c r="G56" s="164">
        <v>0</v>
      </c>
      <c r="H56" s="247">
        <v>0</v>
      </c>
      <c r="I56" s="122" t="str">
        <f t="shared" si="0"/>
        <v>　　　　　 －</v>
      </c>
      <c r="J56" s="314">
        <f t="shared" si="6"/>
        <v>0</v>
      </c>
      <c r="K56" s="314">
        <f t="shared" si="6"/>
        <v>0</v>
      </c>
      <c r="L56" s="122" t="str">
        <f t="shared" si="5"/>
        <v>　　　　　 －</v>
      </c>
    </row>
    <row r="57" spans="1:12" ht="18" customHeight="1">
      <c r="A57" s="113"/>
      <c r="B57" s="36"/>
      <c r="C57" s="71" t="s">
        <v>1</v>
      </c>
      <c r="D57" s="145">
        <f>SUM(D55:D56)</f>
        <v>119</v>
      </c>
      <c r="E57" s="145">
        <f>SUM(E55:E56)</f>
        <v>120</v>
      </c>
      <c r="F57" s="120">
        <f t="shared" si="2"/>
        <v>0.008403361344537785</v>
      </c>
      <c r="G57" s="48">
        <f>SUM(G55:G56)</f>
        <v>20</v>
      </c>
      <c r="H57" s="48">
        <f>SUM(H55:H56)</f>
        <v>16</v>
      </c>
      <c r="I57" s="120">
        <f t="shared" si="0"/>
        <v>-0.19999999999999996</v>
      </c>
      <c r="J57" s="48">
        <f>SUM(J55:J56)</f>
        <v>139</v>
      </c>
      <c r="K57" s="48">
        <f>SUM(K55:K56)</f>
        <v>136</v>
      </c>
      <c r="L57" s="120">
        <f t="shared" si="5"/>
        <v>-0.021582733812949617</v>
      </c>
    </row>
    <row r="58" spans="1:12" ht="17.25" customHeight="1">
      <c r="A58" s="113" t="s">
        <v>64</v>
      </c>
      <c r="B58" s="39"/>
      <c r="C58" s="72" t="s">
        <v>44</v>
      </c>
      <c r="D58" s="146">
        <v>147</v>
      </c>
      <c r="E58" s="238">
        <v>147</v>
      </c>
      <c r="F58" s="120">
        <f t="shared" si="2"/>
        <v>0</v>
      </c>
      <c r="G58" s="430">
        <v>136</v>
      </c>
      <c r="H58" s="250">
        <v>141</v>
      </c>
      <c r="I58" s="120">
        <f t="shared" si="0"/>
        <v>0.03676470588235303</v>
      </c>
      <c r="J58" s="48">
        <f>D58+G58</f>
        <v>283</v>
      </c>
      <c r="K58" s="48">
        <f>E58+H58</f>
        <v>288</v>
      </c>
      <c r="L58" s="120">
        <f t="shared" si="5"/>
        <v>0.0176678445229681</v>
      </c>
    </row>
    <row r="59" spans="1:12" ht="17.25" customHeight="1">
      <c r="A59" s="113" t="s">
        <v>65</v>
      </c>
      <c r="B59" s="36" t="s">
        <v>24</v>
      </c>
      <c r="C59" s="59" t="s">
        <v>45</v>
      </c>
      <c r="D59" s="144">
        <v>0</v>
      </c>
      <c r="E59" s="237">
        <v>0</v>
      </c>
      <c r="F59" s="117" t="str">
        <f t="shared" si="2"/>
        <v>　　　　　 －</v>
      </c>
      <c r="G59" s="166">
        <v>0</v>
      </c>
      <c r="H59" s="248">
        <v>7</v>
      </c>
      <c r="I59" s="117" t="str">
        <f t="shared" si="0"/>
        <v>　　　　　 －</v>
      </c>
      <c r="J59" s="315">
        <f>D59+G59</f>
        <v>0</v>
      </c>
      <c r="K59" s="315">
        <f>E59+H59</f>
        <v>7</v>
      </c>
      <c r="L59" s="117" t="str">
        <f t="shared" si="5"/>
        <v>　　　　　 －</v>
      </c>
    </row>
    <row r="60" spans="1:12" ht="18" customHeight="1">
      <c r="A60" s="113"/>
      <c r="B60" s="40"/>
      <c r="C60" s="73" t="s">
        <v>1</v>
      </c>
      <c r="D60" s="147">
        <f>SUM(D58:D59)</f>
        <v>147</v>
      </c>
      <c r="E60" s="147">
        <f>SUM(E58:E59)</f>
        <v>147</v>
      </c>
      <c r="F60" s="123">
        <f t="shared" si="2"/>
        <v>0</v>
      </c>
      <c r="G60" s="51">
        <f>SUM(G58:G59)</f>
        <v>136</v>
      </c>
      <c r="H60" s="51">
        <f>SUM(H58:H59)</f>
        <v>148</v>
      </c>
      <c r="I60" s="123">
        <f t="shared" si="0"/>
        <v>0.08823529411764697</v>
      </c>
      <c r="J60" s="51">
        <f>SUM(J58:J59)</f>
        <v>283</v>
      </c>
      <c r="K60" s="51">
        <f>SUM(K58:K59)</f>
        <v>295</v>
      </c>
      <c r="L60" s="123">
        <f t="shared" si="5"/>
        <v>0.042402826855123754</v>
      </c>
    </row>
    <row r="61" spans="1:12" ht="21" customHeight="1" thickBot="1">
      <c r="A61" s="113" t="s">
        <v>66</v>
      </c>
      <c r="B61" s="36" t="s">
        <v>81</v>
      </c>
      <c r="C61" s="80" t="s">
        <v>44</v>
      </c>
      <c r="D61" s="143">
        <v>151</v>
      </c>
      <c r="E61" s="251">
        <v>152</v>
      </c>
      <c r="F61" s="119">
        <f t="shared" si="2"/>
        <v>0.0066225165562914245</v>
      </c>
      <c r="G61" s="156">
        <v>0</v>
      </c>
      <c r="H61" s="252">
        <v>0</v>
      </c>
      <c r="I61" s="119" t="str">
        <f t="shared" si="0"/>
        <v>　　　　　 －</v>
      </c>
      <c r="J61" s="304">
        <f>D61+G61</f>
        <v>151</v>
      </c>
      <c r="K61" s="316">
        <f>E61+H61</f>
        <v>152</v>
      </c>
      <c r="L61" s="119">
        <f t="shared" si="5"/>
        <v>0.0066225165562914245</v>
      </c>
    </row>
    <row r="62" spans="1:12" ht="18.75" customHeight="1">
      <c r="A62" s="113"/>
      <c r="B62" s="108"/>
      <c r="C62" s="66" t="s">
        <v>44</v>
      </c>
      <c r="D62" s="139">
        <f>_xlfn.SUMIFS(D65:D89,$C65:$C89,"国内")</f>
        <v>18737</v>
      </c>
      <c r="E62" s="139">
        <f>_xlfn.SUMIFS(E65:E89,$C65:$C89,"国内")</f>
        <v>21336</v>
      </c>
      <c r="F62" s="116">
        <f t="shared" si="2"/>
        <v>0.13870950525697823</v>
      </c>
      <c r="G62" s="49">
        <f>_xlfn.SUMIFS(G65:G89,$C65:$C89,"国内")</f>
        <v>988</v>
      </c>
      <c r="H62" s="49">
        <f>_xlfn.SUMIFS(H65:H89,$C65:$C89,"国内")</f>
        <v>890</v>
      </c>
      <c r="I62" s="116">
        <f t="shared" si="0"/>
        <v>-0.09919028340080971</v>
      </c>
      <c r="J62" s="49">
        <f>_xlfn.SUMIFS(J65:J89,$C65:$C89,"国内")</f>
        <v>19725</v>
      </c>
      <c r="K62" s="49">
        <f>_xlfn.SUMIFS(K65:K89,$C65:$C89,"国内")</f>
        <v>22226</v>
      </c>
      <c r="L62" s="116">
        <f t="shared" si="5"/>
        <v>0.12679340937896066</v>
      </c>
    </row>
    <row r="63" spans="1:12" ht="17.25" customHeight="1">
      <c r="A63" s="113"/>
      <c r="B63" s="109" t="s">
        <v>57</v>
      </c>
      <c r="C63" s="59" t="s">
        <v>45</v>
      </c>
      <c r="D63" s="141">
        <f>_xlfn.SUMIFS(D65:D89,$C65:$C89,"国際")</f>
        <v>11038</v>
      </c>
      <c r="E63" s="141">
        <f>_xlfn.SUMIFS(E65:E89,$C65:$C89,"国際")</f>
        <v>20243</v>
      </c>
      <c r="F63" s="117">
        <f t="shared" si="2"/>
        <v>0.8339373074832397</v>
      </c>
      <c r="G63" s="47">
        <f>_xlfn.SUMIFS(G65:G89,$C65:$C89,"国際")</f>
        <v>455</v>
      </c>
      <c r="H63" s="47">
        <f>_xlfn.SUMIFS(H65:H89,$C65:$C89,"国際")</f>
        <v>196</v>
      </c>
      <c r="I63" s="117">
        <f t="shared" si="0"/>
        <v>-0.5692307692307692</v>
      </c>
      <c r="J63" s="47">
        <f>_xlfn.SUMIFS(J65:J89,$C65:$C89,"国際")</f>
        <v>11493</v>
      </c>
      <c r="K63" s="47">
        <f>_xlfn.SUMIFS(K65:K89,$C65:$C89,"国際")</f>
        <v>20439</v>
      </c>
      <c r="L63" s="117">
        <f t="shared" si="5"/>
        <v>0.778386844166014</v>
      </c>
    </row>
    <row r="64" spans="1:12" ht="18.75" customHeight="1" thickBot="1">
      <c r="A64" s="113"/>
      <c r="B64" s="110"/>
      <c r="C64" s="69" t="s">
        <v>1</v>
      </c>
      <c r="D64" s="142">
        <f>SUM(D62:D63)</f>
        <v>29775</v>
      </c>
      <c r="E64" s="142">
        <f>SUM(E62:E63)</f>
        <v>41579</v>
      </c>
      <c r="F64" s="118">
        <f t="shared" si="2"/>
        <v>0.3964399664147775</v>
      </c>
      <c r="G64" s="50">
        <f>SUM(G62:G63)</f>
        <v>1443</v>
      </c>
      <c r="H64" s="50">
        <f>SUM(H62:H63)</f>
        <v>1086</v>
      </c>
      <c r="I64" s="118">
        <f t="shared" si="0"/>
        <v>-0.24740124740124736</v>
      </c>
      <c r="J64" s="50">
        <f>SUM(J62:J63)</f>
        <v>31218</v>
      </c>
      <c r="K64" s="50">
        <f>SUM(K62:K63)</f>
        <v>42665</v>
      </c>
      <c r="L64" s="118">
        <f t="shared" si="5"/>
        <v>0.3666794797873021</v>
      </c>
    </row>
    <row r="65" spans="1:12" ht="18.75" customHeight="1">
      <c r="A65" s="113" t="s">
        <v>68</v>
      </c>
      <c r="B65" s="36"/>
      <c r="C65" s="58" t="s">
        <v>44</v>
      </c>
      <c r="D65" s="143">
        <v>1833</v>
      </c>
      <c r="E65" s="236">
        <v>4231</v>
      </c>
      <c r="F65" s="119">
        <f t="shared" si="2"/>
        <v>1.3082378614293506</v>
      </c>
      <c r="G65" s="156">
        <v>30</v>
      </c>
      <c r="H65" s="240"/>
      <c r="I65" s="119">
        <f t="shared" si="0"/>
        <v>-1</v>
      </c>
      <c r="J65" s="304">
        <f>D65+G65</f>
        <v>1863</v>
      </c>
      <c r="K65" s="304">
        <f>E65+H65</f>
        <v>4231</v>
      </c>
      <c r="L65" s="119">
        <f t="shared" si="5"/>
        <v>1.2710681696188941</v>
      </c>
    </row>
    <row r="66" spans="1:12" ht="17.25" customHeight="1">
      <c r="A66" s="113" t="s">
        <v>69</v>
      </c>
      <c r="B66" s="36" t="s">
        <v>52</v>
      </c>
      <c r="C66" s="59" t="s">
        <v>45</v>
      </c>
      <c r="D66" s="144">
        <v>7629</v>
      </c>
      <c r="E66" s="237">
        <v>16722</v>
      </c>
      <c r="F66" s="117">
        <f t="shared" si="2"/>
        <v>1.1918993314982305</v>
      </c>
      <c r="G66" s="159">
        <v>233</v>
      </c>
      <c r="H66" s="241"/>
      <c r="I66" s="117">
        <f t="shared" si="0"/>
        <v>-1</v>
      </c>
      <c r="J66" s="47">
        <f>D66+G66</f>
        <v>7862</v>
      </c>
      <c r="K66" s="47">
        <f>E66+H66</f>
        <v>16722</v>
      </c>
      <c r="L66" s="117">
        <f t="shared" si="5"/>
        <v>1.126939709997456</v>
      </c>
    </row>
    <row r="67" spans="1:12" ht="18" customHeight="1">
      <c r="A67" s="113"/>
      <c r="B67" s="36"/>
      <c r="C67" s="71" t="s">
        <v>1</v>
      </c>
      <c r="D67" s="145">
        <f>SUM(D65:D66)</f>
        <v>9462</v>
      </c>
      <c r="E67" s="145">
        <f>SUM(E65:E66)</f>
        <v>20953</v>
      </c>
      <c r="F67" s="120">
        <f t="shared" si="2"/>
        <v>1.214436694145001</v>
      </c>
      <c r="G67" s="48">
        <f>SUM(G65:G66)</f>
        <v>263</v>
      </c>
      <c r="H67" s="48">
        <f>SUM(H65:H66)</f>
        <v>0</v>
      </c>
      <c r="I67" s="120">
        <f t="shared" si="0"/>
        <v>-1</v>
      </c>
      <c r="J67" s="48">
        <f>SUM(J65:J66)</f>
        <v>9725</v>
      </c>
      <c r="K67" s="48">
        <f>SUM(K65:K66)</f>
        <v>20953</v>
      </c>
      <c r="L67" s="120">
        <f t="shared" si="5"/>
        <v>1.1545501285347042</v>
      </c>
    </row>
    <row r="68" spans="1:12" ht="18" customHeight="1">
      <c r="A68" s="113" t="s">
        <v>68</v>
      </c>
      <c r="B68" s="45" t="s">
        <v>2</v>
      </c>
      <c r="C68" s="71" t="s">
        <v>44</v>
      </c>
      <c r="D68" s="146">
        <v>14862</v>
      </c>
      <c r="E68" s="238">
        <v>14984</v>
      </c>
      <c r="F68" s="121">
        <f t="shared" si="2"/>
        <v>0.008208854797470133</v>
      </c>
      <c r="G68" s="158">
        <v>195</v>
      </c>
      <c r="H68" s="246">
        <v>160</v>
      </c>
      <c r="I68" s="121">
        <f aca="true" t="shared" si="7" ref="I68:I92">IF(G68=0,"　　　　　 －",(H68/G68)-1)</f>
        <v>-0.17948717948717952</v>
      </c>
      <c r="J68" s="308">
        <f>D68+G68</f>
        <v>15057</v>
      </c>
      <c r="K68" s="308">
        <f>E68+H68</f>
        <v>15144</v>
      </c>
      <c r="L68" s="121">
        <f t="shared" si="5"/>
        <v>0.005778043434947255</v>
      </c>
    </row>
    <row r="69" spans="1:12" ht="17.25" customHeight="1">
      <c r="A69" s="113" t="s">
        <v>69</v>
      </c>
      <c r="B69" s="43" t="s">
        <v>48</v>
      </c>
      <c r="C69" s="59" t="s">
        <v>45</v>
      </c>
      <c r="D69" s="144">
        <v>3252</v>
      </c>
      <c r="E69" s="237">
        <v>3367</v>
      </c>
      <c r="F69" s="117">
        <f aca="true" t="shared" si="8" ref="F69:F92">IF(D69=0,"　　　　　 －",(E69/D69)-1)</f>
        <v>0.035362853628536195</v>
      </c>
      <c r="G69" s="431">
        <v>216</v>
      </c>
      <c r="H69" s="241">
        <v>186</v>
      </c>
      <c r="I69" s="117">
        <f t="shared" si="7"/>
        <v>-0.13888888888888884</v>
      </c>
      <c r="J69" s="47">
        <f>D69+G69</f>
        <v>3468</v>
      </c>
      <c r="K69" s="47">
        <f>E69+H69</f>
        <v>3553</v>
      </c>
      <c r="L69" s="117">
        <f t="shared" si="5"/>
        <v>0.02450980392156854</v>
      </c>
    </row>
    <row r="70" spans="1:12" ht="17.25" customHeight="1">
      <c r="A70" s="113"/>
      <c r="B70" s="46"/>
      <c r="C70" s="73" t="s">
        <v>1</v>
      </c>
      <c r="D70" s="147">
        <f>SUM(D68:D69)</f>
        <v>18114</v>
      </c>
      <c r="E70" s="147">
        <f>SUM(E68:E69)</f>
        <v>18351</v>
      </c>
      <c r="F70" s="123">
        <f t="shared" si="8"/>
        <v>0.01308380258363706</v>
      </c>
      <c r="G70" s="51">
        <f>SUM(G68:G69)</f>
        <v>411</v>
      </c>
      <c r="H70" s="51">
        <f>SUM(H68:H69)</f>
        <v>346</v>
      </c>
      <c r="I70" s="123">
        <f t="shared" si="7"/>
        <v>-0.15815085158150854</v>
      </c>
      <c r="J70" s="51">
        <f>SUM(J68:J69)</f>
        <v>18525</v>
      </c>
      <c r="K70" s="51">
        <f>SUM(K68:K69)</f>
        <v>18697</v>
      </c>
      <c r="L70" s="123">
        <f t="shared" si="5"/>
        <v>0.009284750337381853</v>
      </c>
    </row>
    <row r="71" spans="1:12" ht="17.25" customHeight="1">
      <c r="A71" s="113" t="s">
        <v>62</v>
      </c>
      <c r="B71" s="43"/>
      <c r="C71" s="58" t="s">
        <v>44</v>
      </c>
      <c r="D71" s="143">
        <v>685</v>
      </c>
      <c r="E71" s="236">
        <v>688</v>
      </c>
      <c r="F71" s="119">
        <f t="shared" si="8"/>
        <v>0.004379562043795637</v>
      </c>
      <c r="G71" s="156">
        <v>147</v>
      </c>
      <c r="H71" s="240">
        <v>168</v>
      </c>
      <c r="I71" s="119">
        <f t="shared" si="7"/>
        <v>0.1428571428571428</v>
      </c>
      <c r="J71" s="304">
        <f>D71+G71</f>
        <v>832</v>
      </c>
      <c r="K71" s="304">
        <f>E71+H71</f>
        <v>856</v>
      </c>
      <c r="L71" s="119">
        <f t="shared" si="5"/>
        <v>0.028846153846153744</v>
      </c>
    </row>
    <row r="72" spans="1:12" ht="17.25" customHeight="1">
      <c r="A72" s="113" t="s">
        <v>63</v>
      </c>
      <c r="B72" s="43" t="s">
        <v>14</v>
      </c>
      <c r="C72" s="59" t="s">
        <v>45</v>
      </c>
      <c r="D72" s="144">
        <v>29</v>
      </c>
      <c r="E72" s="237">
        <v>33</v>
      </c>
      <c r="F72" s="117">
        <f t="shared" si="8"/>
        <v>0.13793103448275867</v>
      </c>
      <c r="G72" s="159">
        <v>1</v>
      </c>
      <c r="H72" s="241">
        <v>0</v>
      </c>
      <c r="I72" s="117">
        <f t="shared" si="7"/>
        <v>-1</v>
      </c>
      <c r="J72" s="47">
        <f>D72+G72</f>
        <v>30</v>
      </c>
      <c r="K72" s="47">
        <f>E72+H72</f>
        <v>33</v>
      </c>
      <c r="L72" s="117">
        <f t="shared" si="5"/>
        <v>0.10000000000000009</v>
      </c>
    </row>
    <row r="73" spans="1:12" ht="18" customHeight="1">
      <c r="A73" s="113"/>
      <c r="B73" s="43"/>
      <c r="C73" s="71" t="s">
        <v>1</v>
      </c>
      <c r="D73" s="145">
        <f>SUM(D71:D72)</f>
        <v>714</v>
      </c>
      <c r="E73" s="145">
        <f>SUM(E71:E72)</f>
        <v>721</v>
      </c>
      <c r="F73" s="120">
        <f t="shared" si="8"/>
        <v>0.009803921568627416</v>
      </c>
      <c r="G73" s="48">
        <f>SUM(G71:G72)</f>
        <v>148</v>
      </c>
      <c r="H73" s="48">
        <f>SUM(H71:H72)</f>
        <v>168</v>
      </c>
      <c r="I73" s="120">
        <f t="shared" si="7"/>
        <v>0.1351351351351351</v>
      </c>
      <c r="J73" s="48">
        <f>SUM(J71:J72)</f>
        <v>862</v>
      </c>
      <c r="K73" s="48">
        <f>SUM(K71:K72)</f>
        <v>889</v>
      </c>
      <c r="L73" s="120">
        <f t="shared" si="5"/>
        <v>0.03132250580046403</v>
      </c>
    </row>
    <row r="74" spans="1:12" ht="18" customHeight="1">
      <c r="A74" s="113" t="s">
        <v>64</v>
      </c>
      <c r="B74" s="41" t="s">
        <v>25</v>
      </c>
      <c r="C74" s="81" t="s">
        <v>44</v>
      </c>
      <c r="D74" s="148">
        <v>79</v>
      </c>
      <c r="E74" s="235">
        <v>84</v>
      </c>
      <c r="F74" s="117">
        <f t="shared" si="8"/>
        <v>0.06329113924050622</v>
      </c>
      <c r="G74" s="161">
        <v>148</v>
      </c>
      <c r="H74" s="249">
        <v>125</v>
      </c>
      <c r="I74" s="117">
        <f t="shared" si="7"/>
        <v>-0.15540540540540537</v>
      </c>
      <c r="J74" s="317">
        <f>D74+G74</f>
        <v>227</v>
      </c>
      <c r="K74" s="317">
        <f>E74+H74</f>
        <v>209</v>
      </c>
      <c r="L74" s="117">
        <f t="shared" si="5"/>
        <v>-0.07929515418502198</v>
      </c>
    </row>
    <row r="75" spans="1:12" ht="18" customHeight="1">
      <c r="A75" s="113" t="s">
        <v>64</v>
      </c>
      <c r="B75" s="41" t="s">
        <v>26</v>
      </c>
      <c r="C75" s="81" t="s">
        <v>44</v>
      </c>
      <c r="D75" s="148">
        <v>84</v>
      </c>
      <c r="E75" s="235">
        <v>88</v>
      </c>
      <c r="F75" s="123">
        <f t="shared" si="8"/>
        <v>0.04761904761904767</v>
      </c>
      <c r="G75" s="161">
        <v>0</v>
      </c>
      <c r="H75" s="249">
        <v>0</v>
      </c>
      <c r="I75" s="123" t="str">
        <f t="shared" si="7"/>
        <v>　　　　　 －</v>
      </c>
      <c r="J75" s="317">
        <f aca="true" t="shared" si="9" ref="J75:K79">D75+G75</f>
        <v>84</v>
      </c>
      <c r="K75" s="317">
        <f t="shared" si="9"/>
        <v>88</v>
      </c>
      <c r="L75" s="123">
        <f t="shared" si="5"/>
        <v>0.04761904761904767</v>
      </c>
    </row>
    <row r="76" spans="1:12" ht="17.25" customHeight="1">
      <c r="A76" s="113" t="s">
        <v>64</v>
      </c>
      <c r="B76" s="36" t="s">
        <v>84</v>
      </c>
      <c r="C76" s="58" t="s">
        <v>44</v>
      </c>
      <c r="D76" s="143">
        <v>133</v>
      </c>
      <c r="E76" s="236">
        <v>137</v>
      </c>
      <c r="F76" s="119">
        <f t="shared" si="8"/>
        <v>0.03007518796992481</v>
      </c>
      <c r="G76" s="156">
        <v>23</v>
      </c>
      <c r="H76" s="240">
        <v>40</v>
      </c>
      <c r="I76" s="119">
        <f t="shared" si="7"/>
        <v>0.7391304347826086</v>
      </c>
      <c r="J76" s="317">
        <f t="shared" si="9"/>
        <v>156</v>
      </c>
      <c r="K76" s="304">
        <f t="shared" si="9"/>
        <v>177</v>
      </c>
      <c r="L76" s="119">
        <f t="shared" si="5"/>
        <v>0.13461538461538458</v>
      </c>
    </row>
    <row r="77" spans="1:12" ht="18" customHeight="1">
      <c r="A77" s="113" t="s">
        <v>64</v>
      </c>
      <c r="B77" s="41" t="s">
        <v>27</v>
      </c>
      <c r="C77" s="73" t="s">
        <v>90</v>
      </c>
      <c r="D77" s="148">
        <v>109</v>
      </c>
      <c r="E77" s="235">
        <v>117</v>
      </c>
      <c r="F77" s="123">
        <f t="shared" si="8"/>
        <v>0.07339449541284404</v>
      </c>
      <c r="G77" s="162">
        <v>9</v>
      </c>
      <c r="H77" s="239">
        <v>6</v>
      </c>
      <c r="I77" s="123">
        <f t="shared" si="7"/>
        <v>-0.33333333333333337</v>
      </c>
      <c r="J77" s="317">
        <f t="shared" si="9"/>
        <v>118</v>
      </c>
      <c r="K77" s="51">
        <f t="shared" si="9"/>
        <v>123</v>
      </c>
      <c r="L77" s="123">
        <f t="shared" si="5"/>
        <v>0.04237288135593231</v>
      </c>
    </row>
    <row r="78" spans="1:12" ht="18" customHeight="1">
      <c r="A78" s="113" t="s">
        <v>64</v>
      </c>
      <c r="B78" s="41" t="s">
        <v>28</v>
      </c>
      <c r="C78" s="73" t="s">
        <v>44</v>
      </c>
      <c r="D78" s="148">
        <v>79</v>
      </c>
      <c r="E78" s="235">
        <v>83</v>
      </c>
      <c r="F78" s="123">
        <f t="shared" si="8"/>
        <v>0.05063291139240511</v>
      </c>
      <c r="G78" s="162">
        <v>3</v>
      </c>
      <c r="H78" s="239">
        <v>1</v>
      </c>
      <c r="I78" s="123">
        <f t="shared" si="7"/>
        <v>-0.6666666666666667</v>
      </c>
      <c r="J78" s="317">
        <f t="shared" si="9"/>
        <v>82</v>
      </c>
      <c r="K78" s="51">
        <f t="shared" si="9"/>
        <v>84</v>
      </c>
      <c r="L78" s="123">
        <f t="shared" si="5"/>
        <v>0.024390243902439046</v>
      </c>
    </row>
    <row r="79" spans="1:12" ht="18" customHeight="1">
      <c r="A79" s="113" t="s">
        <v>64</v>
      </c>
      <c r="B79" s="41" t="s">
        <v>29</v>
      </c>
      <c r="C79" s="73" t="s">
        <v>44</v>
      </c>
      <c r="D79" s="148">
        <v>0</v>
      </c>
      <c r="E79" s="235">
        <v>0</v>
      </c>
      <c r="F79" s="123" t="str">
        <f>IF(D79=0,"　　　　　 －",(E79/D79)-1)</f>
        <v>　　　　　 －</v>
      </c>
      <c r="G79" s="162">
        <v>3</v>
      </c>
      <c r="H79" s="239">
        <v>6</v>
      </c>
      <c r="I79" s="123">
        <f t="shared" si="7"/>
        <v>1</v>
      </c>
      <c r="J79" s="317">
        <f t="shared" si="9"/>
        <v>3</v>
      </c>
      <c r="K79" s="51">
        <f t="shared" si="9"/>
        <v>6</v>
      </c>
      <c r="L79" s="123">
        <f t="shared" si="5"/>
        <v>1</v>
      </c>
    </row>
    <row r="80" spans="1:12" ht="17.25" customHeight="1">
      <c r="A80" s="113" t="s">
        <v>64</v>
      </c>
      <c r="B80" s="36"/>
      <c r="C80" s="58" t="s">
        <v>44</v>
      </c>
      <c r="D80" s="143">
        <v>87</v>
      </c>
      <c r="E80" s="236">
        <v>90</v>
      </c>
      <c r="F80" s="119">
        <f t="shared" si="8"/>
        <v>0.034482758620689724</v>
      </c>
      <c r="G80" s="156">
        <v>153</v>
      </c>
      <c r="H80" s="240">
        <v>94</v>
      </c>
      <c r="I80" s="119">
        <f t="shared" si="7"/>
        <v>-0.3856209150326797</v>
      </c>
      <c r="J80" s="304">
        <f>D80+G80</f>
        <v>240</v>
      </c>
      <c r="K80" s="304">
        <f>E80+H80</f>
        <v>184</v>
      </c>
      <c r="L80" s="119">
        <f t="shared" si="5"/>
        <v>-0.23333333333333328</v>
      </c>
    </row>
    <row r="81" spans="1:12" ht="17.25" customHeight="1">
      <c r="A81" s="113" t="s">
        <v>65</v>
      </c>
      <c r="B81" s="36" t="s">
        <v>30</v>
      </c>
      <c r="C81" s="59" t="s">
        <v>45</v>
      </c>
      <c r="D81" s="144">
        <v>0</v>
      </c>
      <c r="E81" s="237">
        <v>0</v>
      </c>
      <c r="F81" s="122" t="str">
        <f t="shared" si="8"/>
        <v>　　　　　 －</v>
      </c>
      <c r="G81" s="159">
        <v>3</v>
      </c>
      <c r="H81" s="241">
        <v>0</v>
      </c>
      <c r="I81" s="122">
        <f t="shared" si="7"/>
        <v>-1</v>
      </c>
      <c r="J81" s="47">
        <f>D81+G81</f>
        <v>3</v>
      </c>
      <c r="K81" s="47">
        <f>E81+H81</f>
        <v>0</v>
      </c>
      <c r="L81" s="122">
        <f t="shared" si="5"/>
        <v>-1</v>
      </c>
    </row>
    <row r="82" spans="1:12" ht="18" customHeight="1">
      <c r="A82" s="113"/>
      <c r="B82" s="40"/>
      <c r="C82" s="73" t="s">
        <v>1</v>
      </c>
      <c r="D82" s="149">
        <f>SUM(D80:D81)</f>
        <v>87</v>
      </c>
      <c r="E82" s="149">
        <f>SUM(E80:E81)</f>
        <v>90</v>
      </c>
      <c r="F82" s="123">
        <f t="shared" si="8"/>
        <v>0.034482758620689724</v>
      </c>
      <c r="G82" s="51">
        <f>SUM(G80:G81)</f>
        <v>156</v>
      </c>
      <c r="H82" s="51">
        <f>SUM(H80:H81)</f>
        <v>94</v>
      </c>
      <c r="I82" s="123">
        <f t="shared" si="7"/>
        <v>-0.39743589743589747</v>
      </c>
      <c r="J82" s="51">
        <f>SUM(J80:J81)</f>
        <v>243</v>
      </c>
      <c r="K82" s="51">
        <f>SUM(K80:K81)</f>
        <v>184</v>
      </c>
      <c r="L82" s="123">
        <f t="shared" si="5"/>
        <v>-0.24279835390946503</v>
      </c>
    </row>
    <row r="83" spans="1:12" ht="18" customHeight="1">
      <c r="A83" s="113" t="s">
        <v>64</v>
      </c>
      <c r="B83" s="36"/>
      <c r="C83" s="58" t="s">
        <v>44</v>
      </c>
      <c r="D83" s="146">
        <v>238</v>
      </c>
      <c r="E83" s="238">
        <v>269</v>
      </c>
      <c r="F83" s="121">
        <f t="shared" si="8"/>
        <v>0.13025210084033612</v>
      </c>
      <c r="G83" s="158">
        <v>45</v>
      </c>
      <c r="H83" s="246">
        <v>42</v>
      </c>
      <c r="I83" s="121">
        <f t="shared" si="7"/>
        <v>-0.06666666666666665</v>
      </c>
      <c r="J83" s="308">
        <f>D83+G83</f>
        <v>283</v>
      </c>
      <c r="K83" s="308">
        <f>E83+H83</f>
        <v>311</v>
      </c>
      <c r="L83" s="121">
        <f t="shared" si="5"/>
        <v>0.09893992932862195</v>
      </c>
    </row>
    <row r="84" spans="1:12" ht="18" customHeight="1">
      <c r="A84" s="113" t="s">
        <v>65</v>
      </c>
      <c r="B84" s="36" t="s">
        <v>55</v>
      </c>
      <c r="C84" s="59" t="s">
        <v>45</v>
      </c>
      <c r="D84" s="144">
        <v>102</v>
      </c>
      <c r="E84" s="237">
        <v>95</v>
      </c>
      <c r="F84" s="122">
        <f t="shared" si="8"/>
        <v>-0.06862745098039214</v>
      </c>
      <c r="G84" s="159">
        <v>2</v>
      </c>
      <c r="H84" s="246">
        <v>1</v>
      </c>
      <c r="I84" s="122">
        <f t="shared" si="7"/>
        <v>-0.5</v>
      </c>
      <c r="J84" s="47">
        <f>D84+G84</f>
        <v>104</v>
      </c>
      <c r="K84" s="308">
        <f>E84+H84</f>
        <v>96</v>
      </c>
      <c r="L84" s="122">
        <f t="shared" si="5"/>
        <v>-0.07692307692307687</v>
      </c>
    </row>
    <row r="85" spans="1:12" ht="18" customHeight="1">
      <c r="A85" s="113"/>
      <c r="B85" s="40"/>
      <c r="C85" s="73" t="s">
        <v>1</v>
      </c>
      <c r="D85" s="149">
        <f>SUM(D83:D84)</f>
        <v>340</v>
      </c>
      <c r="E85" s="149">
        <f>SUM(E83:E84)</f>
        <v>364</v>
      </c>
      <c r="F85" s="123">
        <f t="shared" si="8"/>
        <v>0.07058823529411762</v>
      </c>
      <c r="G85" s="51">
        <f>SUM(G83:G84)</f>
        <v>47</v>
      </c>
      <c r="H85" s="51">
        <f>SUM(H83:H84)</f>
        <v>43</v>
      </c>
      <c r="I85" s="123">
        <f t="shared" si="7"/>
        <v>-0.08510638297872342</v>
      </c>
      <c r="J85" s="51">
        <f>SUM(J83:J84)</f>
        <v>387</v>
      </c>
      <c r="K85" s="51">
        <f>SUM(K83:K84)</f>
        <v>407</v>
      </c>
      <c r="L85" s="123">
        <f t="shared" si="5"/>
        <v>0.05167958656330751</v>
      </c>
    </row>
    <row r="86" spans="1:12" ht="18" customHeight="1">
      <c r="A86" s="113" t="s">
        <v>70</v>
      </c>
      <c r="B86" s="39" t="s">
        <v>34</v>
      </c>
      <c r="C86" s="101" t="s">
        <v>44</v>
      </c>
      <c r="D86" s="148">
        <v>368</v>
      </c>
      <c r="E86" s="235">
        <v>385</v>
      </c>
      <c r="F86" s="123">
        <f t="shared" si="8"/>
        <v>0.04619565217391308</v>
      </c>
      <c r="G86" s="162">
        <v>231</v>
      </c>
      <c r="H86" s="239">
        <v>238</v>
      </c>
      <c r="I86" s="123">
        <f t="shared" si="7"/>
        <v>0.030303030303030276</v>
      </c>
      <c r="J86" s="51">
        <f aca="true" t="shared" si="10" ref="J86:K88">D86+G86</f>
        <v>599</v>
      </c>
      <c r="K86" s="51">
        <f t="shared" si="10"/>
        <v>623</v>
      </c>
      <c r="L86" s="123">
        <f t="shared" si="5"/>
        <v>0.04006677796327218</v>
      </c>
    </row>
    <row r="87" spans="1:12" ht="18" customHeight="1">
      <c r="A87" s="113" t="s">
        <v>66</v>
      </c>
      <c r="B87" s="39"/>
      <c r="C87" s="72" t="s">
        <v>44</v>
      </c>
      <c r="D87" s="154">
        <v>180</v>
      </c>
      <c r="E87" s="243">
        <v>180</v>
      </c>
      <c r="F87" s="121">
        <f t="shared" si="8"/>
        <v>0</v>
      </c>
      <c r="G87" s="429">
        <v>1</v>
      </c>
      <c r="H87" s="240">
        <v>10</v>
      </c>
      <c r="I87" s="121">
        <f t="shared" si="7"/>
        <v>9</v>
      </c>
      <c r="J87" s="304">
        <f t="shared" si="10"/>
        <v>181</v>
      </c>
      <c r="K87" s="304">
        <f t="shared" si="10"/>
        <v>190</v>
      </c>
      <c r="L87" s="121">
        <f t="shared" si="5"/>
        <v>0.04972375690607733</v>
      </c>
    </row>
    <row r="88" spans="1:12" ht="18" customHeight="1">
      <c r="A88" s="113" t="s">
        <v>67</v>
      </c>
      <c r="B88" s="36" t="s">
        <v>58</v>
      </c>
      <c r="C88" s="59" t="s">
        <v>45</v>
      </c>
      <c r="D88" s="155">
        <v>26</v>
      </c>
      <c r="E88" s="244">
        <v>26</v>
      </c>
      <c r="F88" s="124">
        <f t="shared" si="8"/>
        <v>0</v>
      </c>
      <c r="G88" s="431">
        <v>0</v>
      </c>
      <c r="H88" s="241">
        <v>9</v>
      </c>
      <c r="I88" s="124" t="str">
        <f t="shared" si="7"/>
        <v>　　　　　 －</v>
      </c>
      <c r="J88" s="47">
        <f t="shared" si="10"/>
        <v>26</v>
      </c>
      <c r="K88" s="47">
        <f t="shared" si="10"/>
        <v>35</v>
      </c>
      <c r="L88" s="124">
        <f t="shared" si="5"/>
        <v>0.34615384615384626</v>
      </c>
    </row>
    <row r="89" spans="1:12" ht="18" customHeight="1" thickBot="1">
      <c r="A89" s="113"/>
      <c r="B89" s="38"/>
      <c r="C89" s="102" t="s">
        <v>1</v>
      </c>
      <c r="D89" s="150">
        <f>SUM(D87:D88)</f>
        <v>206</v>
      </c>
      <c r="E89" s="150">
        <f>SUM(E87:E88)</f>
        <v>206</v>
      </c>
      <c r="F89" s="126">
        <f t="shared" si="8"/>
        <v>0</v>
      </c>
      <c r="G89" s="53">
        <f>SUM(G87:G88)</f>
        <v>1</v>
      </c>
      <c r="H89" s="53">
        <f>SUM(H87:H88)</f>
        <v>19</v>
      </c>
      <c r="I89" s="126">
        <f t="shared" si="7"/>
        <v>18</v>
      </c>
      <c r="J89" s="53">
        <f>SUM(J87:J88)</f>
        <v>207</v>
      </c>
      <c r="K89" s="53">
        <f>SUM(K87:K88)</f>
        <v>225</v>
      </c>
      <c r="L89" s="126">
        <f t="shared" si="5"/>
        <v>0.08695652173913038</v>
      </c>
    </row>
    <row r="90" spans="2:12" ht="19.5" customHeight="1" thickTop="1">
      <c r="B90" s="111" t="s">
        <v>36</v>
      </c>
      <c r="C90" s="82" t="s">
        <v>44</v>
      </c>
      <c r="D90" s="83">
        <f>SUM(D4+D36+D62)</f>
        <v>30205</v>
      </c>
      <c r="E90" s="151">
        <f>SUM(E4+E36+E62)</f>
        <v>33057</v>
      </c>
      <c r="F90" s="127">
        <f t="shared" si="8"/>
        <v>0.09442145340175467</v>
      </c>
      <c r="G90" s="52">
        <f>SUM(G4+G36+G62)</f>
        <v>1661</v>
      </c>
      <c r="H90" s="52">
        <f>SUM(H4+H36+H62)</f>
        <v>1604</v>
      </c>
      <c r="I90" s="127">
        <f t="shared" si="7"/>
        <v>-0.034316676700782645</v>
      </c>
      <c r="J90" s="52">
        <f>SUM(J4+J36+J62)</f>
        <v>31866</v>
      </c>
      <c r="K90" s="52">
        <f>SUM(K4+K36+K62)</f>
        <v>34661</v>
      </c>
      <c r="L90" s="127">
        <f t="shared" si="5"/>
        <v>0.08771103997991592</v>
      </c>
    </row>
    <row r="91" spans="2:12" ht="18" customHeight="1">
      <c r="B91" s="109"/>
      <c r="C91" s="84" t="s">
        <v>45</v>
      </c>
      <c r="D91" s="67">
        <f>SUM(D5+D37+D63)</f>
        <v>11832</v>
      </c>
      <c r="E91" s="141">
        <f>SUM(E5+E37+E63)</f>
        <v>21143</v>
      </c>
      <c r="F91" s="117">
        <f t="shared" si="8"/>
        <v>0.7869337390128466</v>
      </c>
      <c r="G91" s="47">
        <f>SUM(G5+G37+G63)</f>
        <v>552</v>
      </c>
      <c r="H91" s="47">
        <f>SUM(H5+H37+H63)</f>
        <v>310</v>
      </c>
      <c r="I91" s="117">
        <f t="shared" si="7"/>
        <v>-0.4384057971014492</v>
      </c>
      <c r="J91" s="47">
        <f>SUM(J5+J37+J63)</f>
        <v>12384</v>
      </c>
      <c r="K91" s="47">
        <f>SUM(K5+K37+K63)</f>
        <v>21453</v>
      </c>
      <c r="L91" s="117">
        <f t="shared" si="5"/>
        <v>0.7323158914728682</v>
      </c>
    </row>
    <row r="92" spans="2:12" ht="18.75" customHeight="1" thickBot="1">
      <c r="B92" s="112" t="s">
        <v>37</v>
      </c>
      <c r="C92" s="85" t="s">
        <v>1</v>
      </c>
      <c r="D92" s="86">
        <f>SUM(D90:D91)</f>
        <v>42037</v>
      </c>
      <c r="E92" s="152">
        <f>SUM(E90:E91)</f>
        <v>54200</v>
      </c>
      <c r="F92" s="118">
        <f t="shared" si="8"/>
        <v>0.2893403430311392</v>
      </c>
      <c r="G92" s="53">
        <f>SUM(G90:G91)</f>
        <v>2213</v>
      </c>
      <c r="H92" s="53">
        <f>SUM(H90:H91)</f>
        <v>1914</v>
      </c>
      <c r="I92" s="118">
        <f t="shared" si="7"/>
        <v>-0.13511070944419346</v>
      </c>
      <c r="J92" s="53">
        <f>SUM(J90:J91)</f>
        <v>44250</v>
      </c>
      <c r="K92" s="53">
        <f>SUM(K90:K91)</f>
        <v>56114</v>
      </c>
      <c r="L92" s="118">
        <f t="shared" si="5"/>
        <v>0.26811299435028246</v>
      </c>
    </row>
    <row r="93" spans="2:12" ht="9" customHeight="1" thickTop="1">
      <c r="B93" s="87"/>
      <c r="C93" s="88"/>
      <c r="D93" s="89"/>
      <c r="E93" s="89"/>
      <c r="F93" s="90"/>
      <c r="G93" s="54"/>
      <c r="H93" s="54"/>
      <c r="I93" s="91"/>
      <c r="J93" s="54"/>
      <c r="K93" s="54"/>
      <c r="L93" s="91"/>
    </row>
    <row r="94" spans="2:12" ht="9" customHeight="1" thickBot="1">
      <c r="B94" s="87"/>
      <c r="C94" s="88"/>
      <c r="D94" s="54"/>
      <c r="E94" s="54"/>
      <c r="F94" s="90"/>
      <c r="G94" s="54"/>
      <c r="H94" s="54"/>
      <c r="I94" s="91"/>
      <c r="J94" s="54"/>
      <c r="K94" s="54"/>
      <c r="L94" s="91"/>
    </row>
    <row r="95" spans="2:12" ht="25.5" customHeight="1">
      <c r="B95" s="92" t="s">
        <v>3</v>
      </c>
      <c r="C95" s="128" t="s">
        <v>71</v>
      </c>
      <c r="D95" s="131">
        <f>_xlfn.SUMIFS(D7:D89,$A$7:$A$89,"第一種国内")</f>
        <v>16695</v>
      </c>
      <c r="E95" s="131">
        <f>_xlfn.SUMIFS(E7:E89,$A$7:$A$89,"第一種国内")</f>
        <v>19215</v>
      </c>
      <c r="F95" s="135">
        <f aca="true" t="shared" si="11" ref="F95:F110">IF(D95=0,"　　　　　－",(E95/D95)-1)</f>
        <v>0.15094339622641506</v>
      </c>
      <c r="G95" s="106">
        <f>_xlfn.SUMIFS(G7:G89,$A$7:$A$89,"第一種国内")</f>
        <v>225</v>
      </c>
      <c r="H95" s="131">
        <f>_xlfn.SUMIFS(H7:H89,$A$7:$A$89,"第一種国内")</f>
        <v>160</v>
      </c>
      <c r="I95" s="135">
        <f aca="true" t="shared" si="12" ref="I95:I110">IF(G95=0,"　　　　　－",(H95/G95)-1)</f>
        <v>-0.28888888888888886</v>
      </c>
      <c r="J95" s="106">
        <f>_xlfn.SUMIFS(J7:J89,$A$7:$A$89,"第一種国内")</f>
        <v>16920</v>
      </c>
      <c r="K95" s="131">
        <f>_xlfn.SUMIFS(K7:K89,$A$7:$A$89,"第一種国内")</f>
        <v>19375</v>
      </c>
      <c r="L95" s="135">
        <f aca="true" t="shared" si="13" ref="L95:L110">IF(J95=0,"　　　　　－",(K95/J95)-1)</f>
        <v>0.14509456264775422</v>
      </c>
    </row>
    <row r="96" spans="2:12" ht="25.5" customHeight="1">
      <c r="B96" s="93"/>
      <c r="C96" s="129" t="s">
        <v>72</v>
      </c>
      <c r="D96" s="132">
        <f>_xlfn.SUMIFS(D7:D89,$A$7:$A$89,"第一種国際")</f>
        <v>10881</v>
      </c>
      <c r="E96" s="132">
        <f>_xlfn.SUMIFS(E7:E89,$A$7:$A$89,"第一種国際")</f>
        <v>20089</v>
      </c>
      <c r="F96" s="136">
        <f t="shared" si="11"/>
        <v>0.8462457494715558</v>
      </c>
      <c r="G96" s="79">
        <f>_xlfn.SUMIFS(G7:G89,$A$7:$A$89,"第一種国際")</f>
        <v>449</v>
      </c>
      <c r="H96" s="132">
        <f>_xlfn.SUMIFS(H7:H89,$A$7:$A$89,"第一種国際")</f>
        <v>186</v>
      </c>
      <c r="I96" s="136">
        <f t="shared" si="12"/>
        <v>-0.5857461024498887</v>
      </c>
      <c r="J96" s="79">
        <f>_xlfn.SUMIFS(J7:J89,$A$7:$A$89,"第一種国際")</f>
        <v>11330</v>
      </c>
      <c r="K96" s="132">
        <f>_xlfn.SUMIFS(K7:K89,$A$7:$A$89,"第一種国際")</f>
        <v>20275</v>
      </c>
      <c r="L96" s="136">
        <f t="shared" si="13"/>
        <v>0.789496910856134</v>
      </c>
    </row>
    <row r="97" spans="2:12" ht="25.5" customHeight="1" thickBot="1">
      <c r="B97" s="94"/>
      <c r="C97" s="130" t="s">
        <v>1</v>
      </c>
      <c r="D97" s="133">
        <f>SUM(D67,D70)</f>
        <v>27576</v>
      </c>
      <c r="E97" s="133">
        <f>SUM(E67,E70)</f>
        <v>39304</v>
      </c>
      <c r="F97" s="137">
        <f t="shared" si="11"/>
        <v>0.4252973600232086</v>
      </c>
      <c r="G97" s="55">
        <f>SUM(G67,G70)</f>
        <v>674</v>
      </c>
      <c r="H97" s="133">
        <f>SUM(H67,H70)</f>
        <v>346</v>
      </c>
      <c r="I97" s="137">
        <f t="shared" si="12"/>
        <v>-0.48664688427299707</v>
      </c>
      <c r="J97" s="55">
        <f>SUM(J67,J70)</f>
        <v>28250</v>
      </c>
      <c r="K97" s="133">
        <f>SUM(K67,K70)</f>
        <v>39650</v>
      </c>
      <c r="L97" s="137">
        <f t="shared" si="13"/>
        <v>0.4035398230088496</v>
      </c>
    </row>
    <row r="98" spans="2:12" ht="25.5" customHeight="1">
      <c r="B98" s="92" t="s">
        <v>15</v>
      </c>
      <c r="C98" s="128" t="s">
        <v>71</v>
      </c>
      <c r="D98" s="131">
        <f>_xlfn.SUMIFS(D7:D89,$A$7:$A$89,"第二種国内")</f>
        <v>9795</v>
      </c>
      <c r="E98" s="131">
        <f>_xlfn.SUMIFS(E7:E89,$A$7:$A$89,"第二種国内")</f>
        <v>10033</v>
      </c>
      <c r="F98" s="135">
        <f t="shared" si="11"/>
        <v>0.02429811128126591</v>
      </c>
      <c r="G98" s="106">
        <f>_xlfn.SUMIFS(G7:G89,$A$7:$A$89,"第二種国内")</f>
        <v>454</v>
      </c>
      <c r="H98" s="131">
        <f>_xlfn.SUMIFS(H7:H89,$A$7:$A$89,"第二種国内")</f>
        <v>482</v>
      </c>
      <c r="I98" s="135">
        <f t="shared" si="12"/>
        <v>0.06167400881057272</v>
      </c>
      <c r="J98" s="106">
        <f>_xlfn.SUMIFS(J7:J89,$A$7:$A$89,"第二種国内")</f>
        <v>10249</v>
      </c>
      <c r="K98" s="131">
        <f>_xlfn.SUMIFS(K7:K89,$A$7:$A$89,"第二種国内")</f>
        <v>10515</v>
      </c>
      <c r="L98" s="135">
        <f t="shared" si="13"/>
        <v>0.0259537515855206</v>
      </c>
    </row>
    <row r="99" spans="2:12" ht="25.5" customHeight="1">
      <c r="B99" s="93"/>
      <c r="C99" s="129" t="s">
        <v>72</v>
      </c>
      <c r="D99" s="132">
        <f>_xlfn.SUMIFS(D7:D89,$A$7:$A$89,"第二種国際")</f>
        <v>810</v>
      </c>
      <c r="E99" s="132">
        <f>_xlfn.SUMIFS(E7:E89,$A$7:$A$89,"第二種国際")</f>
        <v>911</v>
      </c>
      <c r="F99" s="136">
        <f t="shared" si="11"/>
        <v>0.12469135802469133</v>
      </c>
      <c r="G99" s="79">
        <f>_xlfn.SUMIFS(G7:G89,$A$7:$A$89,"第二種国際")</f>
        <v>84</v>
      </c>
      <c r="H99" s="132">
        <f>_xlfn.SUMIFS(H7:H89,$A$7:$A$89,"第二種国際")</f>
        <v>83</v>
      </c>
      <c r="I99" s="136">
        <f t="shared" si="12"/>
        <v>-0.011904761904761862</v>
      </c>
      <c r="J99" s="79">
        <f>_xlfn.SUMIFS(J7:J89,$A$7:$A$89,"第二種国際")</f>
        <v>894</v>
      </c>
      <c r="K99" s="132">
        <f>_xlfn.SUMIFS(K7:K89,$A$7:$A$89,"第二種国際")</f>
        <v>994</v>
      </c>
      <c r="L99" s="136">
        <f t="shared" si="13"/>
        <v>0.11185682326621915</v>
      </c>
    </row>
    <row r="100" spans="2:12" ht="25.5" customHeight="1" thickBot="1">
      <c r="B100" s="94"/>
      <c r="C100" s="130" t="s">
        <v>1</v>
      </c>
      <c r="D100" s="133">
        <f>SUM(D98:D99)</f>
        <v>10605</v>
      </c>
      <c r="E100" s="133">
        <f>SUM(E98:E99)</f>
        <v>10944</v>
      </c>
      <c r="F100" s="137">
        <f t="shared" si="11"/>
        <v>0.031966053748232026</v>
      </c>
      <c r="G100" s="55">
        <f>SUM(G98:G99)</f>
        <v>538</v>
      </c>
      <c r="H100" s="133">
        <f>SUM(H98:H99)</f>
        <v>565</v>
      </c>
      <c r="I100" s="137">
        <f t="shared" si="12"/>
        <v>0.05018587360594795</v>
      </c>
      <c r="J100" s="55">
        <f>SUM(J98:J99)</f>
        <v>11143</v>
      </c>
      <c r="K100" s="133">
        <f>SUM(K98:K99)</f>
        <v>11509</v>
      </c>
      <c r="L100" s="137">
        <f t="shared" si="13"/>
        <v>0.032845732747015965</v>
      </c>
    </row>
    <row r="101" spans="2:12" ht="25.5" customHeight="1">
      <c r="B101" s="92" t="s">
        <v>31</v>
      </c>
      <c r="C101" s="128" t="s">
        <v>71</v>
      </c>
      <c r="D101" s="131">
        <f>_xlfn.SUMIFS(D7:D89,$A$7:$A$89,"第三種国内")</f>
        <v>2643</v>
      </c>
      <c r="E101" s="131">
        <f>_xlfn.SUMIFS(E7:E89,$A$7:$A$89,"第三種国内")</f>
        <v>2709</v>
      </c>
      <c r="F101" s="135">
        <f t="shared" si="11"/>
        <v>0.02497162315550505</v>
      </c>
      <c r="G101" s="106">
        <f>_xlfn.SUMIFS(G7:G89,$A$7:$A$89,"第三種国内")</f>
        <v>621</v>
      </c>
      <c r="H101" s="131">
        <f>_xlfn.SUMIFS(H7:H89,$A$7:$A$89,"第三種国内")</f>
        <v>535</v>
      </c>
      <c r="I101" s="135">
        <f t="shared" si="12"/>
        <v>-0.13848631239935583</v>
      </c>
      <c r="J101" s="106">
        <f>_xlfn.SUMIFS(J7:J89,$A$7:$A$89,"第三種国内")</f>
        <v>3264</v>
      </c>
      <c r="K101" s="131">
        <f>_xlfn.SUMIFS(K7:K89,$A$7:$A$89,"第三種国内")</f>
        <v>3244</v>
      </c>
      <c r="L101" s="135">
        <f t="shared" si="13"/>
        <v>-0.006127450980392135</v>
      </c>
    </row>
    <row r="102" spans="2:12" ht="25.5" customHeight="1">
      <c r="B102" s="93"/>
      <c r="C102" s="129" t="s">
        <v>72</v>
      </c>
      <c r="D102" s="132">
        <f>_xlfn.SUMIFS(D7:D89,$A$7:$A$89,"第三種国際")</f>
        <v>115</v>
      </c>
      <c r="E102" s="132">
        <f>_xlfn.SUMIFS(E7:E89,$A$7:$A$89,"第三種国際")</f>
        <v>117</v>
      </c>
      <c r="F102" s="136">
        <f t="shared" si="11"/>
        <v>0.017391304347825987</v>
      </c>
      <c r="G102" s="79">
        <f>_xlfn.SUMIFS(G7:G89,$A$7:$A$89,"第三種国際")</f>
        <v>19</v>
      </c>
      <c r="H102" s="132">
        <f>_xlfn.SUMIFS(H7:H89,$A$7:$A$89,"第三種国際")</f>
        <v>32</v>
      </c>
      <c r="I102" s="136">
        <f t="shared" si="12"/>
        <v>0.6842105263157894</v>
      </c>
      <c r="J102" s="79">
        <f>_xlfn.SUMIFS(J7:J89,$A$7:$A$89,"第三種国際")</f>
        <v>134</v>
      </c>
      <c r="K102" s="132">
        <f>_xlfn.SUMIFS(K7:K89,$A$7:$A$89,"第三種国際")</f>
        <v>149</v>
      </c>
      <c r="L102" s="136">
        <f t="shared" si="13"/>
        <v>0.11194029850746268</v>
      </c>
    </row>
    <row r="103" spans="2:12" ht="25.5" customHeight="1" thickBot="1">
      <c r="B103" s="94"/>
      <c r="C103" s="95" t="s">
        <v>1</v>
      </c>
      <c r="D103" s="133">
        <f>SUM(D101:D102)</f>
        <v>2758</v>
      </c>
      <c r="E103" s="133">
        <f>SUM(E101:E102)</f>
        <v>2826</v>
      </c>
      <c r="F103" s="137">
        <f t="shared" si="11"/>
        <v>0.024655547498187103</v>
      </c>
      <c r="G103" s="55">
        <f>SUM(G101:G102)</f>
        <v>640</v>
      </c>
      <c r="H103" s="133">
        <f>SUM(H101:H102)</f>
        <v>567</v>
      </c>
      <c r="I103" s="137">
        <f t="shared" si="12"/>
        <v>-0.11406249999999996</v>
      </c>
      <c r="J103" s="55">
        <f>SUM(J101:J102)</f>
        <v>3398</v>
      </c>
      <c r="K103" s="133">
        <f>SUM(K101:K102)</f>
        <v>3393</v>
      </c>
      <c r="L103" s="137">
        <f t="shared" si="13"/>
        <v>-0.00147145379635083</v>
      </c>
    </row>
    <row r="104" spans="2:12" ht="25.5" customHeight="1">
      <c r="B104" s="92" t="s">
        <v>33</v>
      </c>
      <c r="C104" s="128" t="s">
        <v>71</v>
      </c>
      <c r="D104" s="131">
        <f>_xlfn.SUMIFS(D7:D89,$A$7:$A$89,"共用国内")</f>
        <v>704</v>
      </c>
      <c r="E104" s="131">
        <f>_xlfn.SUMIFS(E7:E89,$A$7:$A$89,"共用国内")</f>
        <v>715</v>
      </c>
      <c r="F104" s="135">
        <f t="shared" si="11"/>
        <v>0.015625</v>
      </c>
      <c r="G104" s="106">
        <f>_xlfn.SUMIFS(G7:G89,$A$7:$A$89,"共用国内")</f>
        <v>130</v>
      </c>
      <c r="H104" s="131">
        <f>_xlfn.SUMIFS(H7:H89,$A$7:$A$89,"共用国内")</f>
        <v>189</v>
      </c>
      <c r="I104" s="135">
        <f t="shared" si="12"/>
        <v>0.4538461538461538</v>
      </c>
      <c r="J104" s="106">
        <f>_xlfn.SUMIFS(J7:J89,$A$7:$A$89,"共用国内")</f>
        <v>834</v>
      </c>
      <c r="K104" s="131">
        <f>_xlfn.SUMIFS(K7:K89,$A$7:$A$89,"共用国内")</f>
        <v>904</v>
      </c>
      <c r="L104" s="135">
        <f t="shared" si="13"/>
        <v>0.0839328537170263</v>
      </c>
    </row>
    <row r="105" spans="2:12" ht="25.5" customHeight="1">
      <c r="B105" s="93"/>
      <c r="C105" s="129" t="s">
        <v>72</v>
      </c>
      <c r="D105" s="132">
        <f>_xlfn.SUMIFS(D7:D89,$A$7:$A$89,"共用国際")</f>
        <v>26</v>
      </c>
      <c r="E105" s="132">
        <f>_xlfn.SUMIFS(E7:E89,$A$7:$A$89,"共用国際")</f>
        <v>26</v>
      </c>
      <c r="F105" s="136">
        <f t="shared" si="11"/>
        <v>0</v>
      </c>
      <c r="G105" s="79">
        <f>_xlfn.SUMIFS(G7:G89,$A$7:$A$89,"共用国際")</f>
        <v>0</v>
      </c>
      <c r="H105" s="132">
        <f>_xlfn.SUMIFS(H7:H89,$A$7:$A$89,"共用国際")</f>
        <v>9</v>
      </c>
      <c r="I105" s="136" t="str">
        <f t="shared" si="12"/>
        <v>　　　　　－</v>
      </c>
      <c r="J105" s="79">
        <f>_xlfn.SUMIFS(J7:J89,$A$7:$A$89,"共用国際")</f>
        <v>26</v>
      </c>
      <c r="K105" s="132">
        <f>_xlfn.SUMIFS(K7:K89,$A$7:$A$89,"共用国際")</f>
        <v>35</v>
      </c>
      <c r="L105" s="136">
        <f t="shared" si="13"/>
        <v>0.34615384615384626</v>
      </c>
    </row>
    <row r="106" spans="2:12" ht="25.5" customHeight="1" thickBot="1">
      <c r="B106" s="94"/>
      <c r="C106" s="95" t="s">
        <v>1</v>
      </c>
      <c r="D106" s="133">
        <f>SUM(D104:D105)</f>
        <v>730</v>
      </c>
      <c r="E106" s="133">
        <f>SUM(E104:E105)</f>
        <v>741</v>
      </c>
      <c r="F106" s="137">
        <f t="shared" si="11"/>
        <v>0.015068493150685036</v>
      </c>
      <c r="G106" s="55">
        <f>SUM(G104:G105)</f>
        <v>130</v>
      </c>
      <c r="H106" s="133">
        <f>SUM(H104:H105)</f>
        <v>198</v>
      </c>
      <c r="I106" s="137">
        <f t="shared" si="12"/>
        <v>0.523076923076923</v>
      </c>
      <c r="J106" s="55">
        <f>SUM(J104:J105)</f>
        <v>860</v>
      </c>
      <c r="K106" s="133">
        <f>SUM(K104:K105)</f>
        <v>939</v>
      </c>
      <c r="L106" s="137">
        <f t="shared" si="13"/>
        <v>0.0918604651162791</v>
      </c>
    </row>
    <row r="107" spans="2:12" ht="25.5" customHeight="1" thickBot="1">
      <c r="B107" s="96" t="s">
        <v>35</v>
      </c>
      <c r="C107" s="97" t="s">
        <v>44</v>
      </c>
      <c r="D107" s="134">
        <f>_xlfn.SUMIFS(D7:D89,$A$7:$A$89,"その他国内")</f>
        <v>368</v>
      </c>
      <c r="E107" s="134">
        <f>_xlfn.SUMIFS(E7:E89,$A$7:$A$89,"その他国内")</f>
        <v>385</v>
      </c>
      <c r="F107" s="138">
        <f t="shared" si="11"/>
        <v>0.04619565217391308</v>
      </c>
      <c r="G107" s="107">
        <f>_xlfn.SUMIFS(G7:G89,$A$7:$A$89,"その他国内")</f>
        <v>231</v>
      </c>
      <c r="H107" s="134">
        <f>_xlfn.SUMIFS(H7:H89,$A$7:$A$89,"その他国内")</f>
        <v>238</v>
      </c>
      <c r="I107" s="138">
        <f t="shared" si="12"/>
        <v>0.030303030303030276</v>
      </c>
      <c r="J107" s="107">
        <f>_xlfn.SUMIFS(J7:J89,$A$7:$A$89,"その他国内")</f>
        <v>599</v>
      </c>
      <c r="K107" s="134">
        <f>_xlfn.SUMIFS(K7:K89,$A$7:$A$89,"その他国内")</f>
        <v>623</v>
      </c>
      <c r="L107" s="138">
        <f t="shared" si="13"/>
        <v>0.04006677796327218</v>
      </c>
    </row>
    <row r="108" spans="2:12" ht="25.5" customHeight="1">
      <c r="B108" s="92" t="s">
        <v>73</v>
      </c>
      <c r="C108" s="128" t="s">
        <v>71</v>
      </c>
      <c r="D108" s="131">
        <f>SUM(D98,D101,D104,D107)</f>
        <v>13510</v>
      </c>
      <c r="E108" s="131">
        <f>SUM(E98,E101,E104,E107)</f>
        <v>13842</v>
      </c>
      <c r="F108" s="135">
        <f t="shared" si="11"/>
        <v>0.024574389341228686</v>
      </c>
      <c r="G108" s="131">
        <f>SUM(G98,G101,G104,G107)</f>
        <v>1436</v>
      </c>
      <c r="H108" s="131">
        <f>SUM(H98,H101,H104,H107)</f>
        <v>1444</v>
      </c>
      <c r="I108" s="135">
        <f t="shared" si="12"/>
        <v>0.0055710306406684396</v>
      </c>
      <c r="J108" s="131">
        <f>SUM(J98,J101,J104,J107)</f>
        <v>14946</v>
      </c>
      <c r="K108" s="131">
        <f>SUM(K98,K101,K104,K107)</f>
        <v>15286</v>
      </c>
      <c r="L108" s="135">
        <f t="shared" si="13"/>
        <v>0.022748561488023622</v>
      </c>
    </row>
    <row r="109" spans="2:12" ht="25.5" customHeight="1">
      <c r="B109" s="93" t="s">
        <v>74</v>
      </c>
      <c r="C109" s="129" t="s">
        <v>72</v>
      </c>
      <c r="D109" s="132">
        <f>SUM(D99,D102,D105)</f>
        <v>951</v>
      </c>
      <c r="E109" s="132">
        <f>SUM(E99,E102,E105)</f>
        <v>1054</v>
      </c>
      <c r="F109" s="136">
        <f t="shared" si="11"/>
        <v>0.10830704521556256</v>
      </c>
      <c r="G109" s="132">
        <f>SUM(G99,G102,G105)</f>
        <v>103</v>
      </c>
      <c r="H109" s="132">
        <f>SUM(H99,H102,H105)</f>
        <v>124</v>
      </c>
      <c r="I109" s="136">
        <f t="shared" si="12"/>
        <v>0.20388349514563098</v>
      </c>
      <c r="J109" s="132">
        <f>SUM(J99,J102,J105)</f>
        <v>1054</v>
      </c>
      <c r="K109" s="132">
        <f>SUM(K99,K102,K105)</f>
        <v>1178</v>
      </c>
      <c r="L109" s="136">
        <f t="shared" si="13"/>
        <v>0.11764705882352944</v>
      </c>
    </row>
    <row r="110" spans="2:12" s="56" customFormat="1" ht="25.5" customHeight="1" thickBot="1">
      <c r="B110" s="94"/>
      <c r="C110" s="95" t="s">
        <v>1</v>
      </c>
      <c r="D110" s="133">
        <f>SUM(D108:D109)</f>
        <v>14461</v>
      </c>
      <c r="E110" s="133">
        <f>SUM(E108:E109)</f>
        <v>14896</v>
      </c>
      <c r="F110" s="137">
        <f t="shared" si="11"/>
        <v>0.030080907267823864</v>
      </c>
      <c r="G110" s="55">
        <f>SUM(G108:G109)</f>
        <v>1539</v>
      </c>
      <c r="H110" s="133">
        <f>SUM(H108:H109)</f>
        <v>1568</v>
      </c>
      <c r="I110" s="137">
        <f t="shared" si="12"/>
        <v>0.018843404808317032</v>
      </c>
      <c r="J110" s="55">
        <f>SUM(J108:J109)</f>
        <v>16000</v>
      </c>
      <c r="K110" s="133">
        <f>SUM(K108:K109)</f>
        <v>16464</v>
      </c>
      <c r="L110" s="137">
        <f t="shared" si="13"/>
        <v>0.028999999999999915</v>
      </c>
    </row>
    <row r="111" s="56" customFormat="1" ht="13.5"/>
    <row r="112" s="56" customFormat="1" ht="13.5"/>
    <row r="113" s="56" customFormat="1" ht="13.5"/>
    <row r="114" s="56" customFormat="1" ht="13.5"/>
    <row r="115" s="56" customFormat="1" ht="13.5"/>
  </sheetData>
  <sheetProtection/>
  <mergeCells count="4">
    <mergeCell ref="D2:F2"/>
    <mergeCell ref="G2:I2"/>
    <mergeCell ref="J2:L2"/>
    <mergeCell ref="B1:L1"/>
  </mergeCells>
  <printOptions horizontalCentered="1" verticalCentered="1"/>
  <pageMargins left="0.15748031496062992" right="0.15748031496062992" top="0.1968503937007874" bottom="0.1968503937007874" header="0.1968503937007874" footer="0.1968503937007874"/>
  <pageSetup horizontalDpi="600" verticalDpi="600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116"/>
  <sheetViews>
    <sheetView zoomScale="75" zoomScaleNormal="75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F8" sqref="F8"/>
    </sheetView>
  </sheetViews>
  <sheetFormatPr defaultColWidth="9.00390625" defaultRowHeight="13.5"/>
  <cols>
    <col min="1" max="1" width="2.125" style="57" customWidth="1"/>
    <col min="2" max="2" width="21.375" style="98" customWidth="1"/>
    <col min="3" max="3" width="11.00390625" style="98" customWidth="1"/>
    <col min="4" max="4" width="21.125" style="57" customWidth="1"/>
    <col min="5" max="5" width="14.625" style="99" customWidth="1"/>
    <col min="6" max="6" width="21.125" style="57" customWidth="1"/>
    <col min="7" max="7" width="14.625" style="99" customWidth="1"/>
    <col min="8" max="8" width="14.625" style="57" customWidth="1"/>
    <col min="9" max="9" width="13.125" style="57" customWidth="1"/>
    <col min="10" max="10" width="14.625" style="57" customWidth="1"/>
    <col min="11" max="11" width="14.625" style="99" customWidth="1"/>
    <col min="12" max="12" width="28.125" style="424" customWidth="1"/>
    <col min="13" max="13" width="26.75390625" style="425" customWidth="1"/>
    <col min="14" max="16384" width="9.00390625" style="57" customWidth="1"/>
  </cols>
  <sheetData>
    <row r="1" spans="2:13" ht="29.25" customHeight="1" thickBot="1">
      <c r="B1" s="471" t="str">
        <f>'入力シート'!B1</f>
        <v>管内空港の利用概況集計表（平成30年4月速報値）</v>
      </c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</row>
    <row r="2" spans="2:13" ht="28.5" customHeight="1" thickBot="1" thickTop="1">
      <c r="B2" s="60" t="s">
        <v>54</v>
      </c>
      <c r="C2" s="61"/>
      <c r="D2" s="435" t="s">
        <v>40</v>
      </c>
      <c r="E2" s="437"/>
      <c r="F2" s="435" t="s">
        <v>41</v>
      </c>
      <c r="G2" s="437"/>
      <c r="H2" s="435" t="s">
        <v>104</v>
      </c>
      <c r="I2" s="436"/>
      <c r="J2" s="436"/>
      <c r="K2" s="437"/>
      <c r="L2" s="435" t="s">
        <v>42</v>
      </c>
      <c r="M2" s="472"/>
    </row>
    <row r="3" spans="2:13" s="261" customFormat="1" ht="35.25" thickBot="1">
      <c r="B3" s="254"/>
      <c r="C3" s="255"/>
      <c r="D3" s="256" t="s">
        <v>0</v>
      </c>
      <c r="E3" s="257" t="s">
        <v>92</v>
      </c>
      <c r="F3" s="258" t="s">
        <v>50</v>
      </c>
      <c r="G3" s="257" t="s">
        <v>92</v>
      </c>
      <c r="H3" s="259" t="s">
        <v>101</v>
      </c>
      <c r="I3" s="260" t="s">
        <v>102</v>
      </c>
      <c r="J3" s="319" t="s">
        <v>103</v>
      </c>
      <c r="K3" s="257" t="s">
        <v>92</v>
      </c>
      <c r="L3" s="457" t="s">
        <v>7</v>
      </c>
      <c r="M3" s="458"/>
    </row>
    <row r="4" spans="2:13" ht="18.75" customHeight="1">
      <c r="B4" s="65"/>
      <c r="C4" s="66" t="s">
        <v>44</v>
      </c>
      <c r="D4" s="170">
        <f>'入力シート'!E4</f>
        <v>1793833</v>
      </c>
      <c r="E4" s="171">
        <f>'入力シート'!F4</f>
        <v>0.07949921978760655</v>
      </c>
      <c r="F4" s="170">
        <f>'入力シート'!H4</f>
        <v>13778117</v>
      </c>
      <c r="G4" s="171">
        <f>'入力シート'!I4</f>
        <v>-0.10222219297276225</v>
      </c>
      <c r="H4" s="286">
        <f>'入力シート 着陸回数'!E4</f>
        <v>7833</v>
      </c>
      <c r="I4" s="287">
        <f>'入力シート 着陸回数'!H4</f>
        <v>262</v>
      </c>
      <c r="J4" s="320">
        <f>'入力シート 着陸回数'!K4</f>
        <v>8095</v>
      </c>
      <c r="K4" s="171">
        <f>'入力シート 着陸回数'!L4</f>
        <v>0.016449020592667063</v>
      </c>
      <c r="L4" s="477" t="s">
        <v>7</v>
      </c>
      <c r="M4" s="478"/>
    </row>
    <row r="5" spans="2:13" ht="17.25" customHeight="1">
      <c r="B5" s="36" t="s">
        <v>38</v>
      </c>
      <c r="C5" s="59" t="s">
        <v>45</v>
      </c>
      <c r="D5" s="172">
        <f>'入力シート'!E5</f>
        <v>265007</v>
      </c>
      <c r="E5" s="173">
        <f>'入力シート'!F5</f>
        <v>0.24185551744175138</v>
      </c>
      <c r="F5" s="172">
        <f>'入力シート'!H5</f>
        <v>2071013</v>
      </c>
      <c r="G5" s="173">
        <f>'入力シート'!I5</f>
        <v>1.2724298168132417</v>
      </c>
      <c r="H5" s="288">
        <f>'入力シート 着陸回数'!E5</f>
        <v>796</v>
      </c>
      <c r="I5" s="289">
        <f>'入力シート 着陸回数'!H5</f>
        <v>70</v>
      </c>
      <c r="J5" s="321">
        <f>'入力シート 着陸回数'!K5</f>
        <v>866</v>
      </c>
      <c r="K5" s="173">
        <f>'入力シート 着陸回数'!L5</f>
        <v>0.115979381443299</v>
      </c>
      <c r="L5" s="475"/>
      <c r="M5" s="476"/>
    </row>
    <row r="6" spans="2:13" ht="18.75" customHeight="1" thickBot="1">
      <c r="B6" s="68"/>
      <c r="C6" s="69" t="s">
        <v>1</v>
      </c>
      <c r="D6" s="174">
        <f>'入力シート'!E6</f>
        <v>2058840</v>
      </c>
      <c r="E6" s="175">
        <f>'入力シート'!F6</f>
        <v>0.09797597277618597</v>
      </c>
      <c r="F6" s="176">
        <f>'入力シート'!H6</f>
        <v>15849130</v>
      </c>
      <c r="G6" s="175">
        <f>'入力シート'!I6</f>
        <v>-0.025165458799846996</v>
      </c>
      <c r="H6" s="290">
        <f>'入力シート 着陸回数'!E6</f>
        <v>8629</v>
      </c>
      <c r="I6" s="291">
        <f>'入力シート 着陸回数'!H6</f>
        <v>332</v>
      </c>
      <c r="J6" s="322">
        <f>'入力シート 着陸回数'!K6</f>
        <v>8961</v>
      </c>
      <c r="K6" s="185">
        <f>'入力シート 着陸回数'!L6</f>
        <v>0.025286041189931385</v>
      </c>
      <c r="L6" s="473" t="s">
        <v>7</v>
      </c>
      <c r="M6" s="474"/>
    </row>
    <row r="7" spans="2:13" ht="18.75" customHeight="1">
      <c r="B7" s="36"/>
      <c r="C7" s="58" t="s">
        <v>44</v>
      </c>
      <c r="D7" s="177">
        <f>'入力シート'!E7</f>
        <v>1409140</v>
      </c>
      <c r="E7" s="178">
        <f>'入力シート'!F7</f>
        <v>0.08861058728916538</v>
      </c>
      <c r="F7" s="179">
        <f>'入力シート'!H7</f>
        <v>12530416</v>
      </c>
      <c r="G7" s="178">
        <f>'入力シート'!I7</f>
        <v>-0.10769023708089809</v>
      </c>
      <c r="H7" s="286">
        <f>'入力シート 着陸回数'!E7</f>
        <v>5301</v>
      </c>
      <c r="I7" s="287">
        <f>'入力シート 着陸回数'!H7</f>
        <v>7</v>
      </c>
      <c r="J7" s="320">
        <f>'入力シート 着陸回数'!K7</f>
        <v>5308</v>
      </c>
      <c r="K7" s="171">
        <f>'入力シート 着陸回数'!L7</f>
        <v>0.009509319132749994</v>
      </c>
      <c r="L7" s="459"/>
      <c r="M7" s="460"/>
    </row>
    <row r="8" spans="2:13" ht="17.25" customHeight="1">
      <c r="B8" s="36" t="s">
        <v>4</v>
      </c>
      <c r="C8" s="70" t="s">
        <v>45</v>
      </c>
      <c r="D8" s="180">
        <f>'入力シート'!E8</f>
        <v>249700</v>
      </c>
      <c r="E8" s="173">
        <f>'入力シート'!F8</f>
        <v>0.2401168103619531</v>
      </c>
      <c r="F8" s="181">
        <f>'入力シート'!H8</f>
        <v>2071013</v>
      </c>
      <c r="G8" s="173">
        <f>'入力シート'!I8</f>
        <v>1.2724298168132417</v>
      </c>
      <c r="H8" s="288">
        <f>'入力シート 着陸回数'!E8</f>
        <v>743</v>
      </c>
      <c r="I8" s="289">
        <f>'入力シート 着陸回数'!H8</f>
        <v>68</v>
      </c>
      <c r="J8" s="321">
        <f>'入力シート 着陸回数'!K8</f>
        <v>811</v>
      </c>
      <c r="K8" s="173">
        <f>'入力シート 着陸回数'!L8</f>
        <v>0.14710042432814707</v>
      </c>
      <c r="L8" s="461"/>
      <c r="M8" s="462"/>
    </row>
    <row r="9" spans="2:13" ht="18" customHeight="1">
      <c r="B9" s="36"/>
      <c r="C9" s="71" t="s">
        <v>1</v>
      </c>
      <c r="D9" s="182">
        <f>'入力シート'!E9</f>
        <v>1658840</v>
      </c>
      <c r="E9" s="183">
        <f>'入力シート'!F9</f>
        <v>0.10900520192994878</v>
      </c>
      <c r="F9" s="184">
        <f>'入力シート'!H9</f>
        <v>14601429</v>
      </c>
      <c r="G9" s="183">
        <f>'入力シート'!I9</f>
        <v>-0.02357964804159951</v>
      </c>
      <c r="H9" s="203">
        <f>'入力シート 着陸回数'!E9</f>
        <v>6044</v>
      </c>
      <c r="I9" s="292">
        <f>'入力シート 着陸回数'!H9</f>
        <v>75</v>
      </c>
      <c r="J9" s="323">
        <f>'入力シート 着陸回数'!K9</f>
        <v>6119</v>
      </c>
      <c r="K9" s="190">
        <f>'入力シート 着陸回数'!L9</f>
        <v>0.02581726739312651</v>
      </c>
      <c r="L9" s="463"/>
      <c r="M9" s="464"/>
    </row>
    <row r="10" spans="2:13" ht="17.25" customHeight="1">
      <c r="B10" s="39"/>
      <c r="C10" s="72" t="s">
        <v>44</v>
      </c>
      <c r="D10" s="182">
        <f>'入力シート'!E10</f>
        <v>66653</v>
      </c>
      <c r="E10" s="185">
        <f>'入力シート'!F10</f>
        <v>0.046357927786499165</v>
      </c>
      <c r="F10" s="186">
        <f>'入力シート'!H10</f>
        <v>325889</v>
      </c>
      <c r="G10" s="185">
        <f>'入力シート'!I10</f>
        <v>-0.03302484429661234</v>
      </c>
      <c r="H10" s="290">
        <f>'入力シート 着陸回数'!E10</f>
        <v>240</v>
      </c>
      <c r="I10" s="291">
        <f>'入力シート 着陸回数'!H10</f>
        <v>4</v>
      </c>
      <c r="J10" s="322">
        <f>'入力シート 着陸回数'!K10</f>
        <v>244</v>
      </c>
      <c r="K10" s="185">
        <f>'入力シート 着陸回数'!L10</f>
        <v>-0.012145748987854255</v>
      </c>
      <c r="L10" s="451"/>
      <c r="M10" s="452"/>
    </row>
    <row r="11" spans="2:13" ht="17.25" customHeight="1">
      <c r="B11" s="36" t="s">
        <v>5</v>
      </c>
      <c r="C11" s="59" t="s">
        <v>45</v>
      </c>
      <c r="D11" s="180">
        <f>'入力シート'!E11</f>
        <v>2259</v>
      </c>
      <c r="E11" s="187">
        <f>'入力シート'!F11</f>
        <v>1.4448051948051948</v>
      </c>
      <c r="F11" s="188">
        <f>'入力シート'!H11</f>
        <v>0</v>
      </c>
      <c r="G11" s="187" t="str">
        <f>'入力シート'!I11</f>
        <v>　　　　　 －</v>
      </c>
      <c r="H11" s="288">
        <f>'入力シート 着陸回数'!E11</f>
        <v>8</v>
      </c>
      <c r="I11" s="289">
        <f>'入力シート 着陸回数'!H11</f>
        <v>0</v>
      </c>
      <c r="J11" s="321">
        <f>'入力シート 着陸回数'!K11</f>
        <v>8</v>
      </c>
      <c r="K11" s="173">
        <f>'入力シート 着陸回数'!L11</f>
        <v>-0.5555555555555556</v>
      </c>
      <c r="L11" s="443"/>
      <c r="M11" s="444"/>
    </row>
    <row r="12" spans="2:13" ht="18" customHeight="1">
      <c r="B12" s="40"/>
      <c r="C12" s="73" t="s">
        <v>1</v>
      </c>
      <c r="D12" s="189">
        <f>'入力シート'!E12</f>
        <v>68912</v>
      </c>
      <c r="E12" s="190">
        <f>'入力シート'!F12</f>
        <v>0.0663530576875464</v>
      </c>
      <c r="F12" s="191">
        <f>'入力シート'!H12</f>
        <v>325889</v>
      </c>
      <c r="G12" s="190">
        <f>'入力シート'!I12</f>
        <v>-0.03302484429661234</v>
      </c>
      <c r="H12" s="203">
        <f>'入力シート 着陸回数'!E12</f>
        <v>248</v>
      </c>
      <c r="I12" s="292">
        <f>'入力シート 着陸回数'!H12</f>
        <v>4</v>
      </c>
      <c r="J12" s="323">
        <f>'入力シート 着陸回数'!K12</f>
        <v>252</v>
      </c>
      <c r="K12" s="190">
        <f>'入力シート 着陸回数'!L12</f>
        <v>-0.049056603773584895</v>
      </c>
      <c r="L12" s="439"/>
      <c r="M12" s="440"/>
    </row>
    <row r="13" spans="2:13" ht="17.25" customHeight="1">
      <c r="B13" s="42"/>
      <c r="C13" s="58" t="s">
        <v>44</v>
      </c>
      <c r="D13" s="177">
        <f>'入力シート'!E13</f>
        <v>9106</v>
      </c>
      <c r="E13" s="178">
        <f>'入力シート'!F13</f>
        <v>0.08702399427002505</v>
      </c>
      <c r="F13" s="179">
        <f>'入力シート'!H13</f>
        <v>14152</v>
      </c>
      <c r="G13" s="178">
        <f>'入力シート'!I13</f>
        <v>0.022100245558283937</v>
      </c>
      <c r="H13" s="290">
        <f>'入力シート 着陸回数'!E13</f>
        <v>90</v>
      </c>
      <c r="I13" s="291">
        <f>'入力シート 着陸回数'!H13</f>
        <v>2</v>
      </c>
      <c r="J13" s="322">
        <f>'入力シート 着陸回数'!K13</f>
        <v>92</v>
      </c>
      <c r="K13" s="185">
        <f>'入力シート 着陸回数'!L13</f>
        <v>0.06976744186046502</v>
      </c>
      <c r="L13" s="451"/>
      <c r="M13" s="452"/>
    </row>
    <row r="14" spans="2:13" ht="17.25" customHeight="1">
      <c r="B14" s="43" t="s">
        <v>6</v>
      </c>
      <c r="C14" s="70" t="s">
        <v>45</v>
      </c>
      <c r="D14" s="180">
        <f>'入力シート'!E14</f>
        <v>0</v>
      </c>
      <c r="E14" s="187" t="str">
        <f>'入力シート'!F14</f>
        <v>　　　　　 －</v>
      </c>
      <c r="F14" s="181">
        <f>'入力シート'!H14</f>
        <v>0</v>
      </c>
      <c r="G14" s="187" t="str">
        <f>'入力シート'!I14</f>
        <v>　　　　　 －</v>
      </c>
      <c r="H14" s="288">
        <f>'入力シート 着陸回数'!E14</f>
        <v>0</v>
      </c>
      <c r="I14" s="289">
        <f>'入力シート 着陸回数'!H14</f>
        <v>0</v>
      </c>
      <c r="J14" s="321">
        <f>'入力シート 着陸回数'!K14</f>
        <v>0</v>
      </c>
      <c r="K14" s="173" t="str">
        <f>'入力シート 着陸回数'!L14</f>
        <v>　　　　　 －</v>
      </c>
      <c r="L14" s="443"/>
      <c r="M14" s="444"/>
    </row>
    <row r="15" spans="2:13" ht="18" customHeight="1">
      <c r="B15" s="43"/>
      <c r="C15" s="71" t="s">
        <v>46</v>
      </c>
      <c r="D15" s="182">
        <f>'入力シート'!E15</f>
        <v>9106</v>
      </c>
      <c r="E15" s="190">
        <f>'入力シート'!F15</f>
        <v>0.08702399427002505</v>
      </c>
      <c r="F15" s="184">
        <f>'入力シート'!H15</f>
        <v>14152</v>
      </c>
      <c r="G15" s="190">
        <f>'入力シート'!I15</f>
        <v>0.022100245558283937</v>
      </c>
      <c r="H15" s="203">
        <f>'入力シート 着陸回数'!E15</f>
        <v>90</v>
      </c>
      <c r="I15" s="292">
        <f>'入力シート 着陸回数'!H15</f>
        <v>2</v>
      </c>
      <c r="J15" s="323">
        <f>'入力シート 着陸回数'!K15</f>
        <v>92</v>
      </c>
      <c r="K15" s="190">
        <f>'入力シート 着陸回数'!L15</f>
        <v>0.06976744186046502</v>
      </c>
      <c r="L15" s="439"/>
      <c r="M15" s="440"/>
    </row>
    <row r="16" spans="2:13" ht="17.25" customHeight="1">
      <c r="B16" s="39"/>
      <c r="C16" s="72" t="s">
        <v>44</v>
      </c>
      <c r="D16" s="182">
        <f>'入力シート'!E16</f>
        <v>47874</v>
      </c>
      <c r="E16" s="185">
        <f>'入力シート'!F16</f>
        <v>0.002554866811861345</v>
      </c>
      <c r="F16" s="186">
        <f>'入力シート'!H16</f>
        <v>189517</v>
      </c>
      <c r="G16" s="185">
        <f>'入力シート'!I16</f>
        <v>0.18692185807065775</v>
      </c>
      <c r="H16" s="290">
        <f>'入力シート 着陸回数'!E16</f>
        <v>382</v>
      </c>
      <c r="I16" s="291">
        <f>'入力シート 着陸回数'!H16</f>
        <v>6</v>
      </c>
      <c r="J16" s="322">
        <f>'入力シート 着陸回数'!K16</f>
        <v>388</v>
      </c>
      <c r="K16" s="185">
        <f>'入力シート 着陸回数'!L16</f>
        <v>0.005181347150259086</v>
      </c>
      <c r="L16" s="451"/>
      <c r="M16" s="452"/>
    </row>
    <row r="17" spans="2:13" ht="17.25" customHeight="1">
      <c r="B17" s="36" t="s">
        <v>8</v>
      </c>
      <c r="C17" s="59" t="s">
        <v>45</v>
      </c>
      <c r="D17" s="180">
        <f>'入力シート'!E17</f>
        <v>0</v>
      </c>
      <c r="E17" s="187" t="str">
        <f>'入力シート'!F17</f>
        <v>　　　　　 －</v>
      </c>
      <c r="F17" s="188">
        <f>'入力シート'!H17</f>
        <v>0</v>
      </c>
      <c r="G17" s="187" t="str">
        <f>'入力シート'!I17</f>
        <v>　　　　　 －</v>
      </c>
      <c r="H17" s="288">
        <f>'入力シート 着陸回数'!E17</f>
        <v>0</v>
      </c>
      <c r="I17" s="289">
        <f>'入力シート 着陸回数'!H17</f>
        <v>0</v>
      </c>
      <c r="J17" s="321">
        <f>'入力シート 着陸回数'!K17</f>
        <v>0</v>
      </c>
      <c r="K17" s="173" t="str">
        <f>'入力シート 着陸回数'!L17</f>
        <v>　　　　　 －</v>
      </c>
      <c r="L17" s="443"/>
      <c r="M17" s="444"/>
    </row>
    <row r="18" spans="2:13" ht="18" customHeight="1">
      <c r="B18" s="40"/>
      <c r="C18" s="73" t="s">
        <v>1</v>
      </c>
      <c r="D18" s="189">
        <f>'入力シート'!E18</f>
        <v>47874</v>
      </c>
      <c r="E18" s="190">
        <f>'入力シート'!F18</f>
        <v>0.002554866811861345</v>
      </c>
      <c r="F18" s="192">
        <f>'入力シート'!H18</f>
        <v>189517</v>
      </c>
      <c r="G18" s="190">
        <f>'入力シート'!I18</f>
        <v>0.18692185807065775</v>
      </c>
      <c r="H18" s="203">
        <f>'入力シート 着陸回数'!E18</f>
        <v>382</v>
      </c>
      <c r="I18" s="292">
        <f>'入力シート 着陸回数'!H18</f>
        <v>6</v>
      </c>
      <c r="J18" s="323">
        <f>'入力シート 着陸回数'!K18</f>
        <v>388</v>
      </c>
      <c r="K18" s="190">
        <f>'入力シート 着陸回数'!L18</f>
        <v>0.005181347150259086</v>
      </c>
      <c r="L18" s="439"/>
      <c r="M18" s="440"/>
    </row>
    <row r="19" spans="2:13" ht="17.25" customHeight="1">
      <c r="B19" s="36"/>
      <c r="C19" s="58" t="s">
        <v>44</v>
      </c>
      <c r="D19" s="177">
        <f>'入力シート'!E19</f>
        <v>47915</v>
      </c>
      <c r="E19" s="193">
        <f>'入力シート'!F19</f>
        <v>-0.014864920432583584</v>
      </c>
      <c r="F19" s="179">
        <f>'入力シート'!H19</f>
        <v>115514</v>
      </c>
      <c r="G19" s="193">
        <f>'入力シート'!I19</f>
        <v>-0.14148538472400796</v>
      </c>
      <c r="H19" s="290">
        <f>'入力シート 着陸回数'!E19</f>
        <v>210</v>
      </c>
      <c r="I19" s="291">
        <f>'入力シート 着陸回数'!H19</f>
        <v>28</v>
      </c>
      <c r="J19" s="322">
        <f>'入力シート 着陸回数'!K19</f>
        <v>238</v>
      </c>
      <c r="K19" s="185">
        <f>'入力シート 着陸回数'!L19</f>
        <v>0.02145922746781115</v>
      </c>
      <c r="L19" s="451"/>
      <c r="M19" s="452"/>
    </row>
    <row r="20" spans="2:13" ht="17.25" customHeight="1">
      <c r="B20" s="36" t="s">
        <v>9</v>
      </c>
      <c r="C20" s="59" t="s">
        <v>45</v>
      </c>
      <c r="D20" s="180">
        <f>'入力シート'!E20</f>
        <v>0</v>
      </c>
      <c r="E20" s="187" t="str">
        <f>'入力シート'!F20</f>
        <v>　　　　　 －</v>
      </c>
      <c r="F20" s="188">
        <f>'入力シート'!H20</f>
        <v>0</v>
      </c>
      <c r="G20" s="187" t="str">
        <f>'入力シート'!I20</f>
        <v>　　　　　 －</v>
      </c>
      <c r="H20" s="288">
        <f>'入力シート 着陸回数'!E20</f>
        <v>0</v>
      </c>
      <c r="I20" s="289">
        <f>'入力シート 着陸回数'!H20</f>
        <v>0</v>
      </c>
      <c r="J20" s="321">
        <f>'入力シート 着陸回数'!K20</f>
        <v>0</v>
      </c>
      <c r="K20" s="173" t="str">
        <f>'入力シート 着陸回数'!L20</f>
        <v>　　　　　 －</v>
      </c>
      <c r="L20" s="443"/>
      <c r="M20" s="444"/>
    </row>
    <row r="21" spans="2:13" ht="18" customHeight="1">
      <c r="B21" s="36"/>
      <c r="C21" s="71" t="s">
        <v>1</v>
      </c>
      <c r="D21" s="182">
        <f>'入力シート'!E21</f>
        <v>47915</v>
      </c>
      <c r="E21" s="183">
        <f>'入力シート'!F21</f>
        <v>-0.014864920432583584</v>
      </c>
      <c r="F21" s="184">
        <f>'入力シート'!H21</f>
        <v>115514</v>
      </c>
      <c r="G21" s="183">
        <f>'入力シート'!I21</f>
        <v>-0.14148538472400796</v>
      </c>
      <c r="H21" s="203">
        <f>'入力シート 着陸回数'!E21</f>
        <v>210</v>
      </c>
      <c r="I21" s="292">
        <f>'入力シート 着陸回数'!H21</f>
        <v>28</v>
      </c>
      <c r="J21" s="323">
        <f>'入力シート 着陸回数'!K21</f>
        <v>238</v>
      </c>
      <c r="K21" s="190">
        <f>'入力シート 着陸回数'!L21</f>
        <v>0.02145922746781115</v>
      </c>
      <c r="L21" s="439"/>
      <c r="M21" s="440"/>
    </row>
    <row r="22" spans="2:13" ht="17.25" customHeight="1">
      <c r="B22" s="39"/>
      <c r="C22" s="72" t="s">
        <v>44</v>
      </c>
      <c r="D22" s="182">
        <f>'入力シート'!E22</f>
        <v>120687</v>
      </c>
      <c r="E22" s="185">
        <f>'入力シート'!F22</f>
        <v>0.08109536521131555</v>
      </c>
      <c r="F22" s="186">
        <f>'入力シート'!H22</f>
        <v>462708</v>
      </c>
      <c r="G22" s="185">
        <f>'入力シート'!I22</f>
        <v>-0.1208484701089848</v>
      </c>
      <c r="H22" s="290">
        <f>'入力シート 着陸回数'!E22</f>
        <v>659</v>
      </c>
      <c r="I22" s="291">
        <f>'入力シート 着陸回数'!H22</f>
        <v>28</v>
      </c>
      <c r="J22" s="322">
        <f>'入力シート 着陸回数'!K22</f>
        <v>687</v>
      </c>
      <c r="K22" s="185">
        <f>'入力シート 着陸回数'!L22</f>
        <v>0.023845007451564815</v>
      </c>
      <c r="L22" s="451"/>
      <c r="M22" s="452"/>
    </row>
    <row r="23" spans="2:13" ht="17.25" customHeight="1">
      <c r="B23" s="36" t="s">
        <v>10</v>
      </c>
      <c r="C23" s="59" t="s">
        <v>45</v>
      </c>
      <c r="D23" s="180">
        <f>'入力シート'!E23</f>
        <v>13048</v>
      </c>
      <c r="E23" s="173">
        <f>'入力シート'!F23</f>
        <v>0.17338129496402876</v>
      </c>
      <c r="F23" s="188">
        <f>'入力シート'!H23</f>
        <v>0</v>
      </c>
      <c r="G23" s="173" t="str">
        <f>'入力シート'!I23</f>
        <v>　　　　　 －</v>
      </c>
      <c r="H23" s="288">
        <f>'入力シート 着陸回数'!E23</f>
        <v>45</v>
      </c>
      <c r="I23" s="289">
        <f>'入力シート 着陸回数'!H23</f>
        <v>2</v>
      </c>
      <c r="J23" s="321">
        <f>'入力シート 着陸回数'!K23</f>
        <v>47</v>
      </c>
      <c r="K23" s="173">
        <f>'入力シート 着陸回数'!L23</f>
        <v>-0.07843137254901966</v>
      </c>
      <c r="L23" s="443"/>
      <c r="M23" s="444"/>
    </row>
    <row r="24" spans="2:13" ht="18" customHeight="1">
      <c r="B24" s="40"/>
      <c r="C24" s="73" t="s">
        <v>1</v>
      </c>
      <c r="D24" s="189">
        <f>'入力シート'!E24</f>
        <v>133735</v>
      </c>
      <c r="E24" s="190">
        <f>'入力シート'!F24</f>
        <v>0.08945533343108991</v>
      </c>
      <c r="F24" s="192">
        <f>'入力シート'!H24</f>
        <v>462708</v>
      </c>
      <c r="G24" s="190">
        <f>'入力シート'!I24</f>
        <v>-0.1208484701089848</v>
      </c>
      <c r="H24" s="203">
        <f>'入力シート 着陸回数'!E24</f>
        <v>704</v>
      </c>
      <c r="I24" s="292">
        <f>'入力シート 着陸回数'!H24</f>
        <v>30</v>
      </c>
      <c r="J24" s="323">
        <f>'入力シート 着陸回数'!K24</f>
        <v>734</v>
      </c>
      <c r="K24" s="190">
        <f>'入力シート 着陸回数'!L24</f>
        <v>0.016620498614958512</v>
      </c>
      <c r="L24" s="439"/>
      <c r="M24" s="440"/>
    </row>
    <row r="25" spans="2:13" ht="18" customHeight="1">
      <c r="B25" s="36" t="s">
        <v>16</v>
      </c>
      <c r="C25" s="74" t="s">
        <v>44</v>
      </c>
      <c r="D25" s="177">
        <f>'入力シート'!E25</f>
        <v>1876</v>
      </c>
      <c r="E25" s="193">
        <f>'入力シート'!F25</f>
        <v>0.1446003660768762</v>
      </c>
      <c r="F25" s="194">
        <f>'入力シート'!H25</f>
        <v>0</v>
      </c>
      <c r="G25" s="190" t="str">
        <f>'入力シート'!I25</f>
        <v>　　　　　 －</v>
      </c>
      <c r="H25" s="203">
        <f>'入力シート 着陸回数'!E25</f>
        <v>32</v>
      </c>
      <c r="I25" s="292">
        <f>'入力シート 着陸回数'!H25</f>
        <v>0</v>
      </c>
      <c r="J25" s="323">
        <f>'入力シート 着陸回数'!K25</f>
        <v>32</v>
      </c>
      <c r="K25" s="190">
        <f>'入力シート 着陸回数'!L25</f>
        <v>0</v>
      </c>
      <c r="L25" s="439"/>
      <c r="M25" s="440"/>
    </row>
    <row r="26" spans="2:13" ht="18" customHeight="1">
      <c r="B26" s="41" t="s">
        <v>17</v>
      </c>
      <c r="C26" s="73" t="s">
        <v>44</v>
      </c>
      <c r="D26" s="189" t="str">
        <f>'入力シート'!E26</f>
        <v>-</v>
      </c>
      <c r="E26" s="190" t="str">
        <f>'入力シート'!F26</f>
        <v>-</v>
      </c>
      <c r="F26" s="195" t="str">
        <f>'入力シート'!H26</f>
        <v>-</v>
      </c>
      <c r="G26" s="190" t="str">
        <f>'入力シート'!I26</f>
        <v>-</v>
      </c>
      <c r="H26" s="203" t="str">
        <f>'入力シート 着陸回数'!E26</f>
        <v>-</v>
      </c>
      <c r="I26" s="292" t="str">
        <f>'入力シート 着陸回数'!H26</f>
        <v>-</v>
      </c>
      <c r="J26" s="323" t="str">
        <f>'入力シート 着陸回数'!K26</f>
        <v>-</v>
      </c>
      <c r="K26" s="190" t="str">
        <f>'入力シート 着陸回数'!L26</f>
        <v>-</v>
      </c>
      <c r="L26" s="439"/>
      <c r="M26" s="440"/>
    </row>
    <row r="27" spans="2:13" ht="18" customHeight="1">
      <c r="B27" s="41" t="s">
        <v>18</v>
      </c>
      <c r="C27" s="73" t="s">
        <v>44</v>
      </c>
      <c r="D27" s="189">
        <f>'入力シート'!E27</f>
        <v>683</v>
      </c>
      <c r="E27" s="190">
        <f>'入力シート'!F27</f>
        <v>-0.22998872604284104</v>
      </c>
      <c r="F27" s="192">
        <f>'入力シート'!H27</f>
        <v>402</v>
      </c>
      <c r="G27" s="190">
        <f>'入力シート'!I27</f>
        <v>-0.6104651162790697</v>
      </c>
      <c r="H27" s="203">
        <f>'入力シート 着陸回数'!E27</f>
        <v>28</v>
      </c>
      <c r="I27" s="292">
        <f>'入力シート 着陸回数'!H27</f>
        <v>0</v>
      </c>
      <c r="J27" s="323">
        <f>'入力シート 着陸回数'!K27</f>
        <v>28</v>
      </c>
      <c r="K27" s="190">
        <f>'入力シート 着陸回数'!L27</f>
        <v>0</v>
      </c>
      <c r="L27" s="439"/>
      <c r="M27" s="440"/>
    </row>
    <row r="28" spans="2:13" ht="17.25" customHeight="1">
      <c r="B28" s="36"/>
      <c r="C28" s="58" t="s">
        <v>44</v>
      </c>
      <c r="D28" s="177">
        <f>'入力シート'!E28</f>
        <v>12962</v>
      </c>
      <c r="E28" s="193">
        <f>'入力シート'!F28</f>
        <v>0.01958625029497374</v>
      </c>
      <c r="F28" s="179">
        <f>'入力シート'!H28</f>
        <v>28890</v>
      </c>
      <c r="G28" s="185">
        <f>'入力シート'!I28</f>
        <v>0.1709155757305556</v>
      </c>
      <c r="H28" s="290">
        <f>'入力シート 着陸回数'!E28</f>
        <v>119</v>
      </c>
      <c r="I28" s="291">
        <f>'入力シート 着陸回数'!H28</f>
        <v>1</v>
      </c>
      <c r="J28" s="322">
        <f>'入力シート 着陸回数'!K28</f>
        <v>120</v>
      </c>
      <c r="K28" s="185">
        <f>'入力シート 着陸回数'!L28</f>
        <v>-0.008264462809917328</v>
      </c>
      <c r="L28" s="451"/>
      <c r="M28" s="452"/>
    </row>
    <row r="29" spans="2:13" ht="17.25" customHeight="1">
      <c r="B29" s="43" t="s">
        <v>19</v>
      </c>
      <c r="C29" s="59" t="s">
        <v>45</v>
      </c>
      <c r="D29" s="180">
        <f>'入力シート'!E29</f>
        <v>0</v>
      </c>
      <c r="E29" s="187" t="str">
        <f>'入力シート'!F29</f>
        <v>　　　　　 －</v>
      </c>
      <c r="F29" s="188">
        <f>'入力シート'!H29</f>
        <v>0</v>
      </c>
      <c r="G29" s="187" t="str">
        <f>'入力シート'!I29</f>
        <v>　　　　　 －</v>
      </c>
      <c r="H29" s="288">
        <f>'入力シート 着陸回数'!E29</f>
        <v>0</v>
      </c>
      <c r="I29" s="289">
        <f>'入力シート 着陸回数'!H29</f>
        <v>0</v>
      </c>
      <c r="J29" s="321">
        <f>'入力シート 着陸回数'!K29</f>
        <v>0</v>
      </c>
      <c r="K29" s="173" t="str">
        <f>'入力シート 着陸回数'!L29</f>
        <v>　　　　　 －</v>
      </c>
      <c r="L29" s="443"/>
      <c r="M29" s="444"/>
    </row>
    <row r="30" spans="2:13" ht="18" customHeight="1">
      <c r="B30" s="40"/>
      <c r="C30" s="73" t="s">
        <v>1</v>
      </c>
      <c r="D30" s="189">
        <f>'入力シート'!E30</f>
        <v>12962</v>
      </c>
      <c r="E30" s="190">
        <f>'入力シート'!F30</f>
        <v>0.01958625029497374</v>
      </c>
      <c r="F30" s="192">
        <f>'入力シート'!H30</f>
        <v>28890</v>
      </c>
      <c r="G30" s="190">
        <f>'入力シート'!I30</f>
        <v>0.1709155757305556</v>
      </c>
      <c r="H30" s="203">
        <f>'入力シート 着陸回数'!E30</f>
        <v>119</v>
      </c>
      <c r="I30" s="292">
        <f>'入力シート 着陸回数'!H30</f>
        <v>1</v>
      </c>
      <c r="J30" s="323">
        <f>'入力シート 着陸回数'!K30</f>
        <v>120</v>
      </c>
      <c r="K30" s="190">
        <f>'入力シート 着陸回数'!L30</f>
        <v>-0.008264462809917328</v>
      </c>
      <c r="L30" s="439"/>
      <c r="M30" s="440"/>
    </row>
    <row r="31" spans="2:13" ht="17.25" customHeight="1">
      <c r="B31" s="41" t="s">
        <v>89</v>
      </c>
      <c r="C31" s="73" t="s">
        <v>44</v>
      </c>
      <c r="D31" s="189">
        <f>'入力シート'!E31</f>
        <v>4708</v>
      </c>
      <c r="E31" s="190">
        <f>'入力シート'!F31</f>
        <v>-0.0996366418053165</v>
      </c>
      <c r="F31" s="192">
        <f>'入力シート'!H31</f>
        <v>456</v>
      </c>
      <c r="G31" s="190">
        <f>'入力シート'!I31</f>
        <v>0.22252010723860582</v>
      </c>
      <c r="H31" s="203">
        <f>'入力シート 着陸回数'!E31</f>
        <v>30</v>
      </c>
      <c r="I31" s="292">
        <f>'入力シート 着陸回数'!H31</f>
        <v>1</v>
      </c>
      <c r="J31" s="323">
        <f>'入力シート 着陸回数'!K31</f>
        <v>31</v>
      </c>
      <c r="K31" s="190">
        <f>'入力シート 着陸回数'!L31</f>
        <v>0.1071428571428572</v>
      </c>
      <c r="L31" s="439"/>
      <c r="M31" s="440"/>
    </row>
    <row r="32" spans="2:13" ht="17.25" customHeight="1">
      <c r="B32" s="36"/>
      <c r="C32" s="58" t="s">
        <v>44</v>
      </c>
      <c r="D32" s="177">
        <f>'入力シート'!E34</f>
        <v>50525</v>
      </c>
      <c r="E32" s="178">
        <f>'入力シート'!F34</f>
        <v>0.08026341108806734</v>
      </c>
      <c r="F32" s="179">
        <f>'入力シート'!H34</f>
        <v>109647</v>
      </c>
      <c r="G32" s="426">
        <f>'入力シート'!I34</f>
        <v>0.029037192758533337</v>
      </c>
      <c r="H32" s="290">
        <f>'入力シート 着陸回数'!E32</f>
        <v>359</v>
      </c>
      <c r="I32" s="291">
        <f>'入力シート 着陸回数'!H32</f>
        <v>6</v>
      </c>
      <c r="J32" s="322">
        <f>'入力シート 着陸回数'!K32</f>
        <v>365</v>
      </c>
      <c r="K32" s="185">
        <f>'入力シート 着陸回数'!L32</f>
        <v>-0.018817204301075252</v>
      </c>
      <c r="L32" s="451"/>
      <c r="M32" s="452"/>
    </row>
    <row r="33" spans="2:13" ht="17.25" customHeight="1">
      <c r="B33" s="36" t="s">
        <v>20</v>
      </c>
      <c r="C33" s="59" t="s">
        <v>45</v>
      </c>
      <c r="D33" s="180">
        <f>'入力シート'!E35</f>
        <v>0</v>
      </c>
      <c r="E33" s="178" t="str">
        <f>'入力シート'!F35</f>
        <v>　　　　　 －</v>
      </c>
      <c r="F33" s="188">
        <f>'入力シート'!H35</f>
        <v>0</v>
      </c>
      <c r="G33" s="187" t="str">
        <f>'入力シート'!I35</f>
        <v>　　　　　 －</v>
      </c>
      <c r="H33" s="288">
        <f>'入力シート 着陸回数'!E33</f>
        <v>0</v>
      </c>
      <c r="I33" s="289">
        <f>'入力シート 着陸回数'!H33</f>
        <v>0</v>
      </c>
      <c r="J33" s="321">
        <f>'入力シート 着陸回数'!K33</f>
        <v>0</v>
      </c>
      <c r="K33" s="173" t="str">
        <f>'入力シート 着陸回数'!L33</f>
        <v>　　　　　 －</v>
      </c>
      <c r="L33" s="443"/>
      <c r="M33" s="444"/>
    </row>
    <row r="34" spans="2:13" ht="18" customHeight="1">
      <c r="B34" s="40"/>
      <c r="C34" s="73" t="s">
        <v>1</v>
      </c>
      <c r="D34" s="189">
        <f>'入力シート'!E36</f>
        <v>50525</v>
      </c>
      <c r="E34" s="190">
        <f>'入力シート'!F36</f>
        <v>0.08026341108806734</v>
      </c>
      <c r="F34" s="192">
        <f>'入力シート'!H36</f>
        <v>109647</v>
      </c>
      <c r="G34" s="190">
        <f>'入力シート'!I36</f>
        <v>0.029037192758533337</v>
      </c>
      <c r="H34" s="203">
        <f>'入力シート 着陸回数'!E34</f>
        <v>359</v>
      </c>
      <c r="I34" s="292">
        <f>'入力シート 着陸回数'!H34</f>
        <v>6</v>
      </c>
      <c r="J34" s="323">
        <f>'入力シート 着陸回数'!K34</f>
        <v>365</v>
      </c>
      <c r="K34" s="190">
        <f>'入力シート 着陸回数'!L34</f>
        <v>-0.018817204301075252</v>
      </c>
      <c r="L34" s="439"/>
      <c r="M34" s="440"/>
    </row>
    <row r="35" spans="2:13" ht="18" customHeight="1" thickBot="1">
      <c r="B35" s="39" t="s">
        <v>32</v>
      </c>
      <c r="C35" s="75" t="s">
        <v>44</v>
      </c>
      <c r="D35" s="182">
        <f>'入力シート'!E37</f>
        <v>21704</v>
      </c>
      <c r="E35" s="190">
        <f>'入力シート'!F37</f>
        <v>0.08802887507519541</v>
      </c>
      <c r="F35" s="192">
        <f>'入力シート'!H37</f>
        <v>526</v>
      </c>
      <c r="G35" s="190">
        <f>'入力シート'!I37</f>
        <v>1.5410628019323673</v>
      </c>
      <c r="H35" s="290">
        <f>'入力シート 着陸回数'!E35</f>
        <v>383</v>
      </c>
      <c r="I35" s="291">
        <f>'入力シート 着陸回数'!H35</f>
        <v>179</v>
      </c>
      <c r="J35" s="322">
        <f>'入力シート 着陸回数'!K35</f>
        <v>562</v>
      </c>
      <c r="K35" s="185">
        <f>'入力シート 着陸回数'!L35</f>
        <v>0.1195219123505975</v>
      </c>
      <c r="L35" s="455"/>
      <c r="M35" s="456"/>
    </row>
    <row r="36" spans="2:13" ht="18.75" customHeight="1">
      <c r="B36" s="65"/>
      <c r="C36" s="262" t="s">
        <v>44</v>
      </c>
      <c r="D36" s="263">
        <f>'入力シート'!E38</f>
        <v>595283</v>
      </c>
      <c r="E36" s="171">
        <f>'入力シート'!F38</f>
        <v>0.12012998620731175</v>
      </c>
      <c r="F36" s="263">
        <f>'入力シート'!H38</f>
        <v>726475</v>
      </c>
      <c r="G36" s="171">
        <f>'入力シート'!I38</f>
        <v>-0.04345862503472764</v>
      </c>
      <c r="H36" s="286">
        <f>'入力シート 着陸回数'!E36</f>
        <v>3888</v>
      </c>
      <c r="I36" s="287">
        <f>'入力シート 着陸回数'!H36</f>
        <v>452</v>
      </c>
      <c r="J36" s="320">
        <f>'入力シート 着陸回数'!K36</f>
        <v>4340</v>
      </c>
      <c r="K36" s="171">
        <f>'入力シート 着陸回数'!L36</f>
        <v>0.03902322240842704</v>
      </c>
      <c r="L36" s="453"/>
      <c r="M36" s="454"/>
    </row>
    <row r="37" spans="2:13" ht="17.25" customHeight="1">
      <c r="B37" s="36" t="s">
        <v>39</v>
      </c>
      <c r="C37" s="264" t="s">
        <v>45</v>
      </c>
      <c r="D37" s="202">
        <f>'入力シート'!E39</f>
        <v>40020</v>
      </c>
      <c r="E37" s="173">
        <f>'入力シート'!F39</f>
        <v>0.44226610926913645</v>
      </c>
      <c r="F37" s="188">
        <f>'入力シート'!H39</f>
        <v>16908</v>
      </c>
      <c r="G37" s="173">
        <f>'入力シート'!I39</f>
        <v>-0.15371139696681513</v>
      </c>
      <c r="H37" s="288">
        <f>'入力シート 着陸回数'!E37</f>
        <v>104</v>
      </c>
      <c r="I37" s="289">
        <f>'入力シート 着陸回数'!H37</f>
        <v>44</v>
      </c>
      <c r="J37" s="321">
        <f>'入力シート 着陸回数'!K37</f>
        <v>148</v>
      </c>
      <c r="K37" s="173">
        <f>'入力シート 着陸回数'!L37</f>
        <v>0.28695652173913033</v>
      </c>
      <c r="L37" s="443"/>
      <c r="M37" s="444"/>
    </row>
    <row r="38" spans="2:13" ht="18.75" customHeight="1" thickBot="1">
      <c r="B38" s="36"/>
      <c r="C38" s="71" t="s">
        <v>1</v>
      </c>
      <c r="D38" s="182">
        <f>'入力シート'!E40</f>
        <v>635303</v>
      </c>
      <c r="E38" s="183">
        <f>'入力シート'!F40</f>
        <v>0.13611498080255502</v>
      </c>
      <c r="F38" s="184">
        <f>'入力シート'!H40</f>
        <v>743383</v>
      </c>
      <c r="G38" s="183">
        <f>'入力シート'!I40</f>
        <v>-0.04628460729222794</v>
      </c>
      <c r="H38" s="290">
        <f>'入力シート 着陸回数'!E38</f>
        <v>3992</v>
      </c>
      <c r="I38" s="291">
        <f>'入力シート 着陸回数'!H38</f>
        <v>496</v>
      </c>
      <c r="J38" s="322">
        <f>'入力シート 着陸回数'!K38</f>
        <v>4488</v>
      </c>
      <c r="K38" s="185">
        <f>'入力シート 着陸回数'!L38</f>
        <v>0.04566635601118363</v>
      </c>
      <c r="L38" s="455"/>
      <c r="M38" s="456"/>
    </row>
    <row r="39" spans="2:13" ht="18.75" customHeight="1">
      <c r="B39" s="44"/>
      <c r="C39" s="66" t="s">
        <v>44</v>
      </c>
      <c r="D39" s="76">
        <f>'入力シート'!E41</f>
        <v>258642</v>
      </c>
      <c r="E39" s="171">
        <f>'入力シート'!F41</f>
        <v>0.17786734066534593</v>
      </c>
      <c r="F39" s="196">
        <f>'入力シート'!H41</f>
        <v>370488</v>
      </c>
      <c r="G39" s="171">
        <f>'入力シート'!I41</f>
        <v>-0.07631321101878097</v>
      </c>
      <c r="H39" s="286">
        <f>'入力シート 着陸回数'!E39</f>
        <v>1598</v>
      </c>
      <c r="I39" s="287">
        <f>'入力シート 着陸回数'!H39</f>
        <v>186</v>
      </c>
      <c r="J39" s="320">
        <f>'入力シート 着陸回数'!K39</f>
        <v>1784</v>
      </c>
      <c r="K39" s="171">
        <f>'入力シート 着陸回数'!L39</f>
        <v>0.09246785058175133</v>
      </c>
      <c r="L39" s="453"/>
      <c r="M39" s="454"/>
    </row>
    <row r="40" spans="2:13" ht="17.25" customHeight="1">
      <c r="B40" s="36" t="s">
        <v>11</v>
      </c>
      <c r="C40" s="59" t="s">
        <v>45</v>
      </c>
      <c r="D40" s="180">
        <f>'入力シート'!E42</f>
        <v>22740</v>
      </c>
      <c r="E40" s="173">
        <f>'入力シート'!F42</f>
        <v>0.26403557531962196</v>
      </c>
      <c r="F40" s="188">
        <f>'入力シート'!H42</f>
        <v>16908</v>
      </c>
      <c r="G40" s="173">
        <f>'入力シート'!I42</f>
        <v>-0.15371139696681513</v>
      </c>
      <c r="H40" s="288">
        <f>'入力シート 着陸回数'!E40</f>
        <v>82</v>
      </c>
      <c r="I40" s="289">
        <f>'入力シート 着陸回数'!H40</f>
        <v>3</v>
      </c>
      <c r="J40" s="321">
        <f>'入力シート 着陸回数'!K40</f>
        <v>85</v>
      </c>
      <c r="K40" s="173">
        <f>'入力シート 着陸回数'!L40</f>
        <v>0.08974358974358965</v>
      </c>
      <c r="L40" s="443"/>
      <c r="M40" s="444"/>
    </row>
    <row r="41" spans="2:13" ht="18" customHeight="1">
      <c r="B41" s="36"/>
      <c r="C41" s="71" t="s">
        <v>1</v>
      </c>
      <c r="D41" s="182">
        <f>'入力シート'!E43</f>
        <v>281382</v>
      </c>
      <c r="E41" s="183">
        <f>'入力シート'!F43</f>
        <v>0.18439229716931504</v>
      </c>
      <c r="F41" s="184">
        <f>'入力シート'!H43</f>
        <v>387396</v>
      </c>
      <c r="G41" s="183">
        <f>'入力シート'!I43</f>
        <v>-0.07998556080137553</v>
      </c>
      <c r="H41" s="203">
        <f>'入力シート 着陸回数'!E41</f>
        <v>1680</v>
      </c>
      <c r="I41" s="292">
        <f>'入力シート 着陸回数'!H41</f>
        <v>189</v>
      </c>
      <c r="J41" s="323">
        <f>'入力シート 着陸回数'!K41</f>
        <v>1869</v>
      </c>
      <c r="K41" s="190">
        <f>'入力シート 着陸回数'!L41</f>
        <v>0.09234365867913508</v>
      </c>
      <c r="L41" s="439"/>
      <c r="M41" s="440"/>
    </row>
    <row r="42" spans="2:13" ht="17.25" customHeight="1">
      <c r="B42" s="39"/>
      <c r="C42" s="72" t="s">
        <v>44</v>
      </c>
      <c r="D42" s="197">
        <f>'入力シート'!E44</f>
        <v>101136</v>
      </c>
      <c r="E42" s="185">
        <f>'入力シート'!F44</f>
        <v>0.05500558088104901</v>
      </c>
      <c r="F42" s="186">
        <f>'入力シート'!H44</f>
        <v>116794</v>
      </c>
      <c r="G42" s="185">
        <f>'入力シート'!I44</f>
        <v>0.012614987124909938</v>
      </c>
      <c r="H42" s="290">
        <f>'入力シート 着陸回数'!E42</f>
        <v>625</v>
      </c>
      <c r="I42" s="291">
        <f>'入力シート 着陸回数'!H42</f>
        <v>22</v>
      </c>
      <c r="J42" s="322">
        <f>'入力シート 着陸回数'!K42</f>
        <v>647</v>
      </c>
      <c r="K42" s="185">
        <f>'入力シート 着陸回数'!L42</f>
        <v>0.004658385093167627</v>
      </c>
      <c r="L42" s="451"/>
      <c r="M42" s="452"/>
    </row>
    <row r="43" spans="2:13" ht="17.25" customHeight="1">
      <c r="B43" s="36" t="s">
        <v>12</v>
      </c>
      <c r="C43" s="74" t="s">
        <v>45</v>
      </c>
      <c r="D43" s="198">
        <f>'入力シート'!E45</f>
        <v>2128</v>
      </c>
      <c r="E43" s="199">
        <f>'入力シート'!F45</f>
        <v>-0.01115241635687736</v>
      </c>
      <c r="F43" s="200">
        <f>'入力シート'!H45</f>
        <v>0</v>
      </c>
      <c r="G43" s="173" t="str">
        <f>'入力シート'!I45</f>
        <v>　　　　　 －</v>
      </c>
      <c r="H43" s="288">
        <f>'入力シート 着陸回数'!E43</f>
        <v>0</v>
      </c>
      <c r="I43" s="289">
        <f>'入力シート 着陸回数'!H43</f>
        <v>7</v>
      </c>
      <c r="J43" s="321">
        <f>'入力シート 着陸回数'!K43</f>
        <v>7</v>
      </c>
      <c r="K43" s="173">
        <f>'入力シート 着陸回数'!L43</f>
        <v>0</v>
      </c>
      <c r="L43" s="443"/>
      <c r="M43" s="444"/>
    </row>
    <row r="44" spans="2:13" ht="18" customHeight="1">
      <c r="B44" s="40"/>
      <c r="C44" s="73" t="s">
        <v>1</v>
      </c>
      <c r="D44" s="189">
        <f>'入力シート'!E46</f>
        <v>103264</v>
      </c>
      <c r="E44" s="190">
        <f>'入力シート'!F46</f>
        <v>0.05355302759781666</v>
      </c>
      <c r="F44" s="192">
        <f>'入力シート'!H46</f>
        <v>116794</v>
      </c>
      <c r="G44" s="190">
        <f>'入力シート'!I46</f>
        <v>0.012614987124909938</v>
      </c>
      <c r="H44" s="203">
        <f>'入力シート 着陸回数'!E44</f>
        <v>625</v>
      </c>
      <c r="I44" s="292">
        <f>'入力シート 着陸回数'!H44</f>
        <v>29</v>
      </c>
      <c r="J44" s="323">
        <f>'入力シート 着陸回数'!K44</f>
        <v>654</v>
      </c>
      <c r="K44" s="190">
        <f>'入力シート 着陸回数'!L44</f>
        <v>0.004608294930875667</v>
      </c>
      <c r="L44" s="439"/>
      <c r="M44" s="440"/>
    </row>
    <row r="45" spans="2:13" ht="17.25" customHeight="1">
      <c r="B45" s="36"/>
      <c r="C45" s="74" t="s">
        <v>44</v>
      </c>
      <c r="D45" s="177">
        <f>'入力シート'!E47</f>
        <v>25758</v>
      </c>
      <c r="E45" s="183">
        <f>'入力シート'!F47</f>
        <v>0.12205959226346064</v>
      </c>
      <c r="F45" s="201">
        <f>'入力シート'!H47</f>
        <v>0</v>
      </c>
      <c r="G45" s="185" t="str">
        <f>'入力シート'!I47</f>
        <v>　　　　　 －</v>
      </c>
      <c r="H45" s="290">
        <f>'入力シート 着陸回数'!E45</f>
        <v>240</v>
      </c>
      <c r="I45" s="291">
        <f>'入力シート 着陸回数'!H45</f>
        <v>31</v>
      </c>
      <c r="J45" s="322">
        <f>'入力シート 着陸回数'!K45</f>
        <v>271</v>
      </c>
      <c r="K45" s="185">
        <f>'入力シート 着陸回数'!L45</f>
        <v>0.04633204633204624</v>
      </c>
      <c r="L45" s="451"/>
      <c r="M45" s="452"/>
    </row>
    <row r="46" spans="2:13" ht="17.25" customHeight="1">
      <c r="B46" s="36" t="s">
        <v>13</v>
      </c>
      <c r="C46" s="77" t="s">
        <v>45</v>
      </c>
      <c r="D46" s="180">
        <f>'入力シート'!E48</f>
        <v>417</v>
      </c>
      <c r="E46" s="173">
        <f>'入力シート'!F48</f>
        <v>-0.512280701754386</v>
      </c>
      <c r="F46" s="202">
        <f>'入力シート'!H48</f>
        <v>0</v>
      </c>
      <c r="G46" s="187" t="str">
        <f>'入力シート'!I48</f>
        <v>　　　　　 －</v>
      </c>
      <c r="H46" s="288">
        <f>'入力シート 着陸回数'!E46</f>
        <v>0</v>
      </c>
      <c r="I46" s="289">
        <f>'入力シート 着陸回数'!H46</f>
        <v>3</v>
      </c>
      <c r="J46" s="321">
        <f>'入力シート 着陸回数'!K46</f>
        <v>3</v>
      </c>
      <c r="K46" s="173">
        <f>'入力シート 着陸回数'!L46</f>
        <v>0</v>
      </c>
      <c r="L46" s="443"/>
      <c r="M46" s="444"/>
    </row>
    <row r="47" spans="2:13" ht="18" customHeight="1">
      <c r="B47" s="36"/>
      <c r="C47" s="71" t="s">
        <v>1</v>
      </c>
      <c r="D47" s="182">
        <f>'入力シート'!E49</f>
        <v>26175</v>
      </c>
      <c r="E47" s="183">
        <f>'入力シート'!F49</f>
        <v>0.09928184452563937</v>
      </c>
      <c r="F47" s="184">
        <f>'入力シート'!H49</f>
        <v>0</v>
      </c>
      <c r="G47" s="183" t="str">
        <f>'入力シート'!I49</f>
        <v>　　　　　 －</v>
      </c>
      <c r="H47" s="203">
        <f>'入力シート 着陸回数'!E47</f>
        <v>240</v>
      </c>
      <c r="I47" s="292">
        <f>'入力シート 着陸回数'!H47</f>
        <v>34</v>
      </c>
      <c r="J47" s="323">
        <f>'入力シート 着陸回数'!K47</f>
        <v>274</v>
      </c>
      <c r="K47" s="190">
        <f>'入力シート 着陸回数'!L47</f>
        <v>0.04580152671755733</v>
      </c>
      <c r="L47" s="439"/>
      <c r="M47" s="440"/>
    </row>
    <row r="48" spans="2:13" ht="17.25" customHeight="1">
      <c r="B48" s="39"/>
      <c r="C48" s="72" t="s">
        <v>44</v>
      </c>
      <c r="D48" s="182">
        <f>'入力シート'!E50</f>
        <v>89586</v>
      </c>
      <c r="E48" s="185">
        <f>'入力シート'!F50</f>
        <v>0.10003806530040893</v>
      </c>
      <c r="F48" s="186">
        <f>'入力シート'!H50</f>
        <v>143252</v>
      </c>
      <c r="G48" s="185">
        <f>'入力シート'!I50</f>
        <v>-0.002034219472774934</v>
      </c>
      <c r="H48" s="290">
        <f>'入力シート 着陸回数'!E48</f>
        <v>586</v>
      </c>
      <c r="I48" s="291">
        <f>'入力シート 着陸回数'!H48</f>
        <v>20</v>
      </c>
      <c r="J48" s="322">
        <f>'入力シート 着陸回数'!K48</f>
        <v>606</v>
      </c>
      <c r="K48" s="185">
        <f>'入力シート 着陸回数'!L48</f>
        <v>-0.0016474464579900872</v>
      </c>
      <c r="L48" s="465"/>
      <c r="M48" s="466"/>
    </row>
    <row r="49" spans="2:13" ht="17.25" customHeight="1">
      <c r="B49" s="36" t="s">
        <v>21</v>
      </c>
      <c r="C49" s="59" t="s">
        <v>45</v>
      </c>
      <c r="D49" s="180">
        <f>'入力シート'!E51</f>
        <v>6617</v>
      </c>
      <c r="E49" s="173">
        <f>'入力シート'!F51</f>
        <v>0.29011503217001366</v>
      </c>
      <c r="F49" s="188">
        <f>'入力シート'!H51</f>
        <v>0</v>
      </c>
      <c r="G49" s="173" t="str">
        <f>'入力シート'!I51</f>
        <v>　　　　　 －</v>
      </c>
      <c r="H49" s="288">
        <f>'入力シート 着陸回数'!E49</f>
        <v>22</v>
      </c>
      <c r="I49" s="289">
        <f>'入力シート 着陸回数'!H49</f>
        <v>6</v>
      </c>
      <c r="J49" s="321">
        <f>'入力シート 着陸回数'!K49</f>
        <v>28</v>
      </c>
      <c r="K49" s="173">
        <f>'入力シート 着陸回数'!L49</f>
        <v>0.3999999999999999</v>
      </c>
      <c r="L49" s="467"/>
      <c r="M49" s="468"/>
    </row>
    <row r="50" spans="2:13" ht="18" customHeight="1">
      <c r="B50" s="40"/>
      <c r="C50" s="73" t="s">
        <v>1</v>
      </c>
      <c r="D50" s="189">
        <f>'入力シート'!E52</f>
        <v>96203</v>
      </c>
      <c r="E50" s="190">
        <f>'入力シート'!F52</f>
        <v>0.11129978745032809</v>
      </c>
      <c r="F50" s="192">
        <f>'入力シート'!H52</f>
        <v>143252</v>
      </c>
      <c r="G50" s="190">
        <f>'入力シート'!I52</f>
        <v>-0.002034219472774934</v>
      </c>
      <c r="H50" s="203">
        <f>'入力シート 着陸回数'!E50</f>
        <v>608</v>
      </c>
      <c r="I50" s="292">
        <f>'入力シート 着陸回数'!H50</f>
        <v>26</v>
      </c>
      <c r="J50" s="323">
        <f>'入力シート 着陸回数'!K50</f>
        <v>634</v>
      </c>
      <c r="K50" s="190">
        <f>'入力シート 着陸回数'!L50</f>
        <v>0.011164274322169154</v>
      </c>
      <c r="L50" s="469"/>
      <c r="M50" s="470"/>
    </row>
    <row r="51" spans="2:13" ht="17.25" customHeight="1">
      <c r="B51" s="36"/>
      <c r="C51" s="72" t="s">
        <v>44</v>
      </c>
      <c r="D51" s="197">
        <f>'入力シート'!E53</f>
        <v>34435</v>
      </c>
      <c r="E51" s="185">
        <f>'入力シート'!F53</f>
        <v>0.10460640277154032</v>
      </c>
      <c r="F51" s="186">
        <f>'入力シート'!H53</f>
        <v>22225</v>
      </c>
      <c r="G51" s="185">
        <f>'入力シート'!I53</f>
        <v>0.29584280799953366</v>
      </c>
      <c r="H51" s="290">
        <f>'入力シート 着陸回数'!E51</f>
        <v>360</v>
      </c>
      <c r="I51" s="291">
        <f>'入力シート 着陸回数'!H51</f>
        <v>29</v>
      </c>
      <c r="J51" s="322">
        <f>'入力シート 着陸回数'!K51</f>
        <v>389</v>
      </c>
      <c r="K51" s="185">
        <f>'入力シート 着陸回数'!L51</f>
        <v>-0.012690355329949221</v>
      </c>
      <c r="L51" s="451"/>
      <c r="M51" s="452"/>
    </row>
    <row r="52" spans="2:13" ht="17.25" customHeight="1">
      <c r="B52" s="36" t="s">
        <v>53</v>
      </c>
      <c r="C52" s="78" t="s">
        <v>45</v>
      </c>
      <c r="D52" s="198">
        <f>'入力シート'!E54</f>
        <v>5550</v>
      </c>
      <c r="E52" s="187">
        <f>'入力シート'!F54</f>
        <v>2.4217016029593097</v>
      </c>
      <c r="F52" s="200">
        <f>'入力シート'!H54</f>
        <v>0</v>
      </c>
      <c r="G52" s="187" t="str">
        <f>'入力シート'!I54</f>
        <v>　　　　　 －</v>
      </c>
      <c r="H52" s="288">
        <f>'入力シート 着陸回数'!E52</f>
        <v>0</v>
      </c>
      <c r="I52" s="289">
        <f>'入力シート 着陸回数'!H52</f>
        <v>18</v>
      </c>
      <c r="J52" s="321">
        <f>'入力シート 着陸回数'!K52</f>
        <v>18</v>
      </c>
      <c r="K52" s="173">
        <f>'入力シート 着陸回数'!L52</f>
        <v>1.5714285714285716</v>
      </c>
      <c r="L52" s="443"/>
      <c r="M52" s="444"/>
    </row>
    <row r="53" spans="2:13" ht="18" customHeight="1">
      <c r="B53" s="36"/>
      <c r="C53" s="71" t="s">
        <v>1</v>
      </c>
      <c r="D53" s="182">
        <f>'入力シート'!E55</f>
        <v>39985</v>
      </c>
      <c r="E53" s="183">
        <f>'入力シート'!F55</f>
        <v>0.21920356140992814</v>
      </c>
      <c r="F53" s="184">
        <f>'入力シート'!H55</f>
        <v>22225</v>
      </c>
      <c r="G53" s="183">
        <f>'入力シート'!I55</f>
        <v>0.29584280799953366</v>
      </c>
      <c r="H53" s="203">
        <f>'入力シート 着陸回数'!E53</f>
        <v>360</v>
      </c>
      <c r="I53" s="292">
        <f>'入力シート 着陸回数'!H53</f>
        <v>47</v>
      </c>
      <c r="J53" s="323">
        <f>'入力シート 着陸回数'!K53</f>
        <v>407</v>
      </c>
      <c r="K53" s="190">
        <f>'入力シート 着陸回数'!L53</f>
        <v>0.014962593516209433</v>
      </c>
      <c r="L53" s="439"/>
      <c r="M53" s="440"/>
    </row>
    <row r="54" spans="2:13" ht="21" customHeight="1">
      <c r="B54" s="41" t="s">
        <v>79</v>
      </c>
      <c r="C54" s="72" t="s">
        <v>44</v>
      </c>
      <c r="D54" s="197">
        <f>'入力シート'!E58</f>
        <v>11342</v>
      </c>
      <c r="E54" s="185">
        <f>'入力シート'!F58</f>
        <v>0.11820960268165237</v>
      </c>
      <c r="F54" s="186">
        <f>'入力シート'!H58</f>
        <v>5783</v>
      </c>
      <c r="G54" s="185">
        <f>'入力シート'!I58</f>
        <v>-0.05537406076445606</v>
      </c>
      <c r="H54" s="203">
        <f>'入力シート 着陸回数'!E54</f>
        <v>60</v>
      </c>
      <c r="I54" s="292">
        <f>'入力シート 着陸回数'!H54</f>
        <v>7</v>
      </c>
      <c r="J54" s="323">
        <f>'入力シート 着陸回数'!K54</f>
        <v>67</v>
      </c>
      <c r="K54" s="190">
        <f>'入力シート 着陸回数'!L54</f>
        <v>0</v>
      </c>
      <c r="L54" s="439"/>
      <c r="M54" s="440"/>
    </row>
    <row r="55" spans="2:13" ht="17.25" customHeight="1">
      <c r="B55" s="36"/>
      <c r="C55" s="72" t="s">
        <v>44</v>
      </c>
      <c r="D55" s="197">
        <f>'入力シート'!E59</f>
        <v>32178</v>
      </c>
      <c r="E55" s="185">
        <f>'入力シート'!F59</f>
        <v>0.047120078099576856</v>
      </c>
      <c r="F55" s="197">
        <f>'入力シート'!H59</f>
        <v>28755</v>
      </c>
      <c r="G55" s="185">
        <f>'入力シート'!I59</f>
        <v>-0.1700101024678886</v>
      </c>
      <c r="H55" s="290">
        <f>'入力シート 着陸回数'!E55</f>
        <v>120</v>
      </c>
      <c r="I55" s="291">
        <f>'入力シート 着陸回数'!H55</f>
        <v>16</v>
      </c>
      <c r="J55" s="322">
        <f>'入力シート 着陸回数'!K55</f>
        <v>136</v>
      </c>
      <c r="K55" s="185">
        <f>'入力シート 着陸回数'!L55</f>
        <v>-0.021582733812949617</v>
      </c>
      <c r="L55" s="451"/>
      <c r="M55" s="452"/>
    </row>
    <row r="56" spans="2:13" ht="17.25" customHeight="1">
      <c r="B56" s="36" t="s">
        <v>23</v>
      </c>
      <c r="C56" s="78" t="s">
        <v>45</v>
      </c>
      <c r="D56" s="198">
        <f>'入力シート'!E60</f>
        <v>0</v>
      </c>
      <c r="E56" s="187" t="str">
        <f>'入力シート'!F60</f>
        <v>　　　　　 －</v>
      </c>
      <c r="F56" s="200">
        <f>'入力シート'!H60</f>
        <v>0</v>
      </c>
      <c r="G56" s="187" t="str">
        <f>'入力シート'!I60</f>
        <v>　　　　　 －</v>
      </c>
      <c r="H56" s="288">
        <f>'入力シート 着陸回数'!E56</f>
        <v>0</v>
      </c>
      <c r="I56" s="289">
        <f>'入力シート 着陸回数'!H56</f>
        <v>0</v>
      </c>
      <c r="J56" s="321">
        <f>'入力シート 着陸回数'!K56</f>
        <v>0</v>
      </c>
      <c r="K56" s="173" t="str">
        <f>'入力シート 着陸回数'!L56</f>
        <v>　　　　　 －</v>
      </c>
      <c r="L56" s="443"/>
      <c r="M56" s="444"/>
    </row>
    <row r="57" spans="2:13" ht="18" customHeight="1">
      <c r="B57" s="36"/>
      <c r="C57" s="71" t="s">
        <v>1</v>
      </c>
      <c r="D57" s="182">
        <f>'入力シート'!E61</f>
        <v>32178</v>
      </c>
      <c r="E57" s="183">
        <f>'入力シート'!F61</f>
        <v>0.047120078099576856</v>
      </c>
      <c r="F57" s="184">
        <f>'入力シート'!H61</f>
        <v>28755</v>
      </c>
      <c r="G57" s="183">
        <f>'入力シート'!I61</f>
        <v>-0.1700101024678886</v>
      </c>
      <c r="H57" s="203">
        <f>'入力シート 着陸回数'!E57</f>
        <v>120</v>
      </c>
      <c r="I57" s="292">
        <f>'入力シート 着陸回数'!H57</f>
        <v>16</v>
      </c>
      <c r="J57" s="323">
        <f>'入力シート 着陸回数'!K57</f>
        <v>136</v>
      </c>
      <c r="K57" s="190">
        <f>'入力シート 着陸回数'!L57</f>
        <v>-0.021582733812949617</v>
      </c>
      <c r="L57" s="439"/>
      <c r="M57" s="440"/>
    </row>
    <row r="58" spans="2:13" ht="17.25" customHeight="1">
      <c r="B58" s="39"/>
      <c r="C58" s="72" t="s">
        <v>44</v>
      </c>
      <c r="D58" s="182">
        <f>'入力シート'!E62</f>
        <v>19561</v>
      </c>
      <c r="E58" s="183">
        <f>'入力シート'!F62</f>
        <v>0.07625859697386517</v>
      </c>
      <c r="F58" s="201">
        <f>'入力シート'!H62</f>
        <v>1698</v>
      </c>
      <c r="G58" s="185">
        <f>'入力シート'!I62</f>
        <v>-0.22571819425444595</v>
      </c>
      <c r="H58" s="290">
        <f>'入力シート 着陸回数'!E58</f>
        <v>147</v>
      </c>
      <c r="I58" s="291">
        <f>'入力シート 着陸回数'!H58</f>
        <v>141</v>
      </c>
      <c r="J58" s="322">
        <f>'入力シート 着陸回数'!K58</f>
        <v>288</v>
      </c>
      <c r="K58" s="185">
        <f>'入力シート 着陸回数'!L58</f>
        <v>0.0176678445229681</v>
      </c>
      <c r="L58" s="451"/>
      <c r="M58" s="452"/>
    </row>
    <row r="59" spans="2:13" ht="17.25" customHeight="1">
      <c r="B59" s="36" t="s">
        <v>24</v>
      </c>
      <c r="C59" s="59" t="s">
        <v>45</v>
      </c>
      <c r="D59" s="180">
        <f>'入力シート'!E63</f>
        <v>2568</v>
      </c>
      <c r="E59" s="173" t="str">
        <f>'入力シート'!F63</f>
        <v>　　　　　 －</v>
      </c>
      <c r="F59" s="202">
        <f>'入力シート'!H63</f>
        <v>0</v>
      </c>
      <c r="G59" s="173" t="str">
        <f>'入力シート'!I63</f>
        <v>　　　　　 －</v>
      </c>
      <c r="H59" s="288">
        <f>'入力シート 着陸回数'!E59</f>
        <v>0</v>
      </c>
      <c r="I59" s="289">
        <f>'入力シート 着陸回数'!H59</f>
        <v>7</v>
      </c>
      <c r="J59" s="321">
        <f>'入力シート 着陸回数'!K59</f>
        <v>7</v>
      </c>
      <c r="K59" s="173" t="str">
        <f>'入力シート 着陸回数'!L59</f>
        <v>　　　　　 －</v>
      </c>
      <c r="L59" s="443"/>
      <c r="M59" s="444"/>
    </row>
    <row r="60" spans="2:13" ht="18" customHeight="1">
      <c r="B60" s="40"/>
      <c r="C60" s="73" t="s">
        <v>1</v>
      </c>
      <c r="D60" s="189">
        <f>'入力シート'!E64</f>
        <v>22129</v>
      </c>
      <c r="E60" s="190">
        <f>'入力シート'!F64</f>
        <v>0.21755158184319123</v>
      </c>
      <c r="F60" s="192">
        <f>'入力シート'!H64</f>
        <v>1698</v>
      </c>
      <c r="G60" s="190">
        <f>'入力シート'!I64</f>
        <v>-0.22571819425444595</v>
      </c>
      <c r="H60" s="203">
        <f>'入力シート 着陸回数'!E60</f>
        <v>147</v>
      </c>
      <c r="I60" s="292">
        <f>'入力シート 着陸回数'!H60</f>
        <v>148</v>
      </c>
      <c r="J60" s="323">
        <f>'入力シート 着陸回数'!K60</f>
        <v>295</v>
      </c>
      <c r="K60" s="190">
        <f>'入力シート 着陸回数'!L60</f>
        <v>0.042402826855123754</v>
      </c>
      <c r="L60" s="439"/>
      <c r="M60" s="440"/>
    </row>
    <row r="61" spans="2:13" ht="20.25" customHeight="1" thickBot="1">
      <c r="B61" s="41" t="s">
        <v>82</v>
      </c>
      <c r="C61" s="80" t="s">
        <v>44</v>
      </c>
      <c r="D61" s="177">
        <f>'入力シート'!E67</f>
        <v>22645</v>
      </c>
      <c r="E61" s="178">
        <f>'入力シート'!F67</f>
        <v>0.05936564371257491</v>
      </c>
      <c r="F61" s="177">
        <f>'入力シート'!H67</f>
        <v>37480</v>
      </c>
      <c r="G61" s="178">
        <f>'入力シート'!I67</f>
        <v>-0.048489464331048504</v>
      </c>
      <c r="H61" s="290">
        <f>'入力シート 着陸回数'!E61</f>
        <v>152</v>
      </c>
      <c r="I61" s="291">
        <f>'入力シート 着陸回数'!H61</f>
        <v>0</v>
      </c>
      <c r="J61" s="322">
        <f>'入力シート 着陸回数'!K61</f>
        <v>152</v>
      </c>
      <c r="K61" s="185">
        <f>'入力シート 着陸回数'!L61</f>
        <v>0.0066225165562914245</v>
      </c>
      <c r="L61" s="455"/>
      <c r="M61" s="456"/>
    </row>
    <row r="62" spans="2:13" ht="18.75" customHeight="1">
      <c r="B62" s="65"/>
      <c r="C62" s="66" t="s">
        <v>44</v>
      </c>
      <c r="D62" s="170">
        <f>'入力シート'!E68</f>
        <v>6078682</v>
      </c>
      <c r="E62" s="171">
        <f>'入力シート'!F68</f>
        <v>0.052782694041949574</v>
      </c>
      <c r="F62" s="196">
        <f>'入力シート'!H68</f>
        <v>56304048</v>
      </c>
      <c r="G62" s="171">
        <f>'入力シート'!I68</f>
        <v>-0.10562126657479953</v>
      </c>
      <c r="H62" s="286">
        <f>'入力シート 着陸回数'!E62</f>
        <v>21336</v>
      </c>
      <c r="I62" s="287">
        <f>'入力シート 着陸回数'!H62</f>
        <v>890</v>
      </c>
      <c r="J62" s="320">
        <f>'入力シート 着陸回数'!K62</f>
        <v>22226</v>
      </c>
      <c r="K62" s="171">
        <f>'入力シート 着陸回数'!L62</f>
        <v>0.12679340937896066</v>
      </c>
      <c r="L62" s="453"/>
      <c r="M62" s="454"/>
    </row>
    <row r="63" spans="2:13" ht="17.25" customHeight="1">
      <c r="B63" s="36" t="s">
        <v>57</v>
      </c>
      <c r="C63" s="59" t="s">
        <v>45</v>
      </c>
      <c r="D63" s="172">
        <f>'入力シート'!E69</f>
        <v>4326474</v>
      </c>
      <c r="E63" s="173">
        <f>'入力シート'!F69</f>
        <v>0.07590249899844603</v>
      </c>
      <c r="F63" s="188">
        <f>'入力シート'!H69</f>
        <v>247630098</v>
      </c>
      <c r="G63" s="173">
        <f>'入力シート'!I69</f>
        <v>0.0666238317344392</v>
      </c>
      <c r="H63" s="288">
        <f>'入力シート 着陸回数'!E63</f>
        <v>20243</v>
      </c>
      <c r="I63" s="289">
        <f>'入力シート 着陸回数'!H63</f>
        <v>196</v>
      </c>
      <c r="J63" s="321">
        <f>'入力シート 着陸回数'!K63</f>
        <v>20439</v>
      </c>
      <c r="K63" s="173">
        <f>'入力シート 着陸回数'!L63</f>
        <v>0.778386844166014</v>
      </c>
      <c r="L63" s="443"/>
      <c r="M63" s="444"/>
    </row>
    <row r="64" spans="2:13" ht="18.75" customHeight="1" thickBot="1">
      <c r="B64" s="68"/>
      <c r="C64" s="69" t="s">
        <v>1</v>
      </c>
      <c r="D64" s="174">
        <f>'入力シート'!E70</f>
        <v>10405156</v>
      </c>
      <c r="E64" s="175">
        <f>'入力シート'!F70</f>
        <v>0.06227416165314126</v>
      </c>
      <c r="F64" s="176">
        <f>'入力シート'!H70</f>
        <v>303934146</v>
      </c>
      <c r="G64" s="175">
        <f>'入力シート'!I70</f>
        <v>0.029881003656225813</v>
      </c>
      <c r="H64" s="290">
        <f>'入力シート 着陸回数'!E64</f>
        <v>41579</v>
      </c>
      <c r="I64" s="291">
        <f>'入力シート 着陸回数'!H64</f>
        <v>1086</v>
      </c>
      <c r="J64" s="322">
        <f>'入力シート 着陸回数'!K64</f>
        <v>42665</v>
      </c>
      <c r="K64" s="185">
        <f>'入力シート 着陸回数'!L64</f>
        <v>0.3666794797873021</v>
      </c>
      <c r="L64" s="455"/>
      <c r="M64" s="456"/>
    </row>
    <row r="65" spans="2:13" ht="18.75" customHeight="1">
      <c r="B65" s="36"/>
      <c r="C65" s="58" t="s">
        <v>44</v>
      </c>
      <c r="D65" s="177">
        <f>'入力シート'!E71</f>
        <v>573684</v>
      </c>
      <c r="E65" s="178">
        <f>'入力シート'!F71</f>
        <v>-0.012643064901984413</v>
      </c>
      <c r="F65" s="179">
        <f>'入力シート'!H71</f>
        <v>2035828</v>
      </c>
      <c r="G65" s="178">
        <f>'入力シート'!I71</f>
        <v>-0.2904391493194123</v>
      </c>
      <c r="H65" s="286">
        <f>'入力シート 着陸回数'!E65</f>
        <v>4231</v>
      </c>
      <c r="I65" s="287">
        <f>'入力シート 着陸回数'!H65</f>
        <v>0</v>
      </c>
      <c r="J65" s="320">
        <f>'入力シート 着陸回数'!K65</f>
        <v>4231</v>
      </c>
      <c r="K65" s="171">
        <f>'入力シート 着陸回数'!L65</f>
        <v>1.2710681696188941</v>
      </c>
      <c r="L65" s="453"/>
      <c r="M65" s="454"/>
    </row>
    <row r="66" spans="2:13" ht="17.25" customHeight="1">
      <c r="B66" s="36" t="s">
        <v>52</v>
      </c>
      <c r="C66" s="59" t="s">
        <v>45</v>
      </c>
      <c r="D66" s="180">
        <f>'入力シート'!E72</f>
        <v>2774293</v>
      </c>
      <c r="E66" s="173">
        <f>'入力シート'!F72</f>
        <v>0.07454102500542259</v>
      </c>
      <c r="F66" s="188">
        <f>'入力シート'!H72</f>
        <v>199164000</v>
      </c>
      <c r="G66" s="173">
        <f>'入力シート'!I72</f>
        <v>0.05291984309081488</v>
      </c>
      <c r="H66" s="288">
        <f>'入力シート 着陸回数'!E66</f>
        <v>16722</v>
      </c>
      <c r="I66" s="289">
        <f>'入力シート 着陸回数'!H66</f>
        <v>0</v>
      </c>
      <c r="J66" s="321">
        <f>'入力シート 着陸回数'!K66</f>
        <v>16722</v>
      </c>
      <c r="K66" s="173">
        <f>'入力シート 着陸回数'!L66</f>
        <v>1.126939709997456</v>
      </c>
      <c r="L66" s="443"/>
      <c r="M66" s="444"/>
    </row>
    <row r="67" spans="2:13" ht="18" customHeight="1">
      <c r="B67" s="36"/>
      <c r="C67" s="71" t="s">
        <v>1</v>
      </c>
      <c r="D67" s="182">
        <f>'入力シート'!E73</f>
        <v>3347977</v>
      </c>
      <c r="E67" s="183">
        <f>'入力シート'!F73</f>
        <v>0.05852501051260406</v>
      </c>
      <c r="F67" s="184">
        <f>'入力シート'!H73</f>
        <v>201199828</v>
      </c>
      <c r="G67" s="183">
        <f>'入力シート'!I73</f>
        <v>0.04778950128395465</v>
      </c>
      <c r="H67" s="203">
        <f>'入力シート 着陸回数'!E67</f>
        <v>20953</v>
      </c>
      <c r="I67" s="292">
        <f>'入力シート 着陸回数'!H67</f>
        <v>0</v>
      </c>
      <c r="J67" s="323">
        <f>'入力シート 着陸回数'!K67</f>
        <v>20953</v>
      </c>
      <c r="K67" s="190">
        <f>'入力シート 着陸回数'!L67</f>
        <v>1.1545501285347042</v>
      </c>
      <c r="L67" s="439"/>
      <c r="M67" s="440"/>
    </row>
    <row r="68" spans="2:13" ht="18" customHeight="1">
      <c r="B68" s="45" t="s">
        <v>2</v>
      </c>
      <c r="C68" s="71" t="s">
        <v>44</v>
      </c>
      <c r="D68" s="182">
        <f>'入力シート'!E74</f>
        <v>5295213</v>
      </c>
      <c r="E68" s="185">
        <f>'入力シート'!F74</f>
        <v>0.056605855575870834</v>
      </c>
      <c r="F68" s="186">
        <f>'入力シート'!H74</f>
        <v>54122655</v>
      </c>
      <c r="G68" s="185">
        <f>'入力シート'!I74</f>
        <v>-0.09666830661505954</v>
      </c>
      <c r="H68" s="290">
        <f>'入力シート 着陸回数'!E68</f>
        <v>14984</v>
      </c>
      <c r="I68" s="291">
        <f>'入力シート 着陸回数'!H68</f>
        <v>160</v>
      </c>
      <c r="J68" s="322">
        <f>'入力シート 着陸回数'!K68</f>
        <v>15144</v>
      </c>
      <c r="K68" s="185">
        <f>'入力シート 着陸回数'!L68</f>
        <v>0.005778043434947255</v>
      </c>
      <c r="L68" s="451"/>
      <c r="M68" s="452"/>
    </row>
    <row r="69" spans="2:13" ht="17.25" customHeight="1">
      <c r="B69" s="43" t="s">
        <v>48</v>
      </c>
      <c r="C69" s="59" t="s">
        <v>45</v>
      </c>
      <c r="D69" s="180">
        <f>'入力シート'!E75</f>
        <v>1502028</v>
      </c>
      <c r="E69" s="173">
        <f>'入力シート'!F75</f>
        <v>0.07352048834980396</v>
      </c>
      <c r="F69" s="188">
        <f>'入力シート'!H75</f>
        <v>48377911</v>
      </c>
      <c r="G69" s="173">
        <f>'入力シート'!I75</f>
        <v>0.12672112161616522</v>
      </c>
      <c r="H69" s="288">
        <f>'入力シート 着陸回数'!E69</f>
        <v>3367</v>
      </c>
      <c r="I69" s="289">
        <f>'入力シート 着陸回数'!H69</f>
        <v>186</v>
      </c>
      <c r="J69" s="321">
        <f>'入力シート 着陸回数'!K69</f>
        <v>3553</v>
      </c>
      <c r="K69" s="173">
        <f>'入力シート 着陸回数'!L69</f>
        <v>0.02450980392156854</v>
      </c>
      <c r="L69" s="443"/>
      <c r="M69" s="444"/>
    </row>
    <row r="70" spans="2:13" ht="17.25" customHeight="1">
      <c r="B70" s="46"/>
      <c r="C70" s="73" t="s">
        <v>1</v>
      </c>
      <c r="D70" s="189">
        <f>'入力シート'!E76</f>
        <v>6797241</v>
      </c>
      <c r="E70" s="190">
        <f>'入力シート'!F76</f>
        <v>0.060297546661109314</v>
      </c>
      <c r="F70" s="192">
        <f>'入力シート'!H76</f>
        <v>102500566</v>
      </c>
      <c r="G70" s="190">
        <f>'入力シート'!I76</f>
        <v>-0.003410940908467719</v>
      </c>
      <c r="H70" s="203">
        <f>'入力シート 着陸回数'!E70</f>
        <v>18351</v>
      </c>
      <c r="I70" s="292">
        <f>'入力シート 着陸回数'!H70</f>
        <v>346</v>
      </c>
      <c r="J70" s="323">
        <f>'入力シート 着陸回数'!K70</f>
        <v>18697</v>
      </c>
      <c r="K70" s="190">
        <f>'入力シート 着陸回数'!L70</f>
        <v>0.009284750337381853</v>
      </c>
      <c r="L70" s="439"/>
      <c r="M70" s="440"/>
    </row>
    <row r="71" spans="2:13" ht="17.25" customHeight="1">
      <c r="B71" s="43"/>
      <c r="C71" s="58" t="s">
        <v>44</v>
      </c>
      <c r="D71" s="177">
        <f>'入力シート'!E77</f>
        <v>84192</v>
      </c>
      <c r="E71" s="178">
        <f>'入力シート'!F77</f>
        <v>0.18491830042362745</v>
      </c>
      <c r="F71" s="179">
        <f>'入力シート'!H77</f>
        <v>16405</v>
      </c>
      <c r="G71" s="178">
        <f>'入力シート'!I77</f>
        <v>-0.4808051397284553</v>
      </c>
      <c r="H71" s="290">
        <f>'入力シート 着陸回数'!E71</f>
        <v>688</v>
      </c>
      <c r="I71" s="291">
        <f>'入力シート 着陸回数'!H71</f>
        <v>168</v>
      </c>
      <c r="J71" s="322">
        <f>'入力シート 着陸回数'!K71</f>
        <v>856</v>
      </c>
      <c r="K71" s="185">
        <f>'入力シート 着陸回数'!L71</f>
        <v>0.028846153846153744</v>
      </c>
      <c r="L71" s="451"/>
      <c r="M71" s="452"/>
    </row>
    <row r="72" spans="2:13" ht="17.25" customHeight="1">
      <c r="B72" s="43" t="s">
        <v>14</v>
      </c>
      <c r="C72" s="59" t="s">
        <v>45</v>
      </c>
      <c r="D72" s="180">
        <f>'入力シート'!E78</f>
        <v>12159</v>
      </c>
      <c r="E72" s="173">
        <f>'入力シート'!F78</f>
        <v>0.5727590221187426</v>
      </c>
      <c r="F72" s="188">
        <f>'入力シート'!H78</f>
        <v>10654</v>
      </c>
      <c r="G72" s="173">
        <f>'入力シート'!I78</f>
        <v>-0.254912930974194</v>
      </c>
      <c r="H72" s="288">
        <f>'入力シート 着陸回数'!E72</f>
        <v>33</v>
      </c>
      <c r="I72" s="289">
        <f>'入力シート 着陸回数'!H72</f>
        <v>0</v>
      </c>
      <c r="J72" s="321">
        <f>'入力シート 着陸回数'!K72</f>
        <v>33</v>
      </c>
      <c r="K72" s="173">
        <f>'入力シート 着陸回数'!L72</f>
        <v>0.10000000000000009</v>
      </c>
      <c r="L72" s="443"/>
      <c r="M72" s="444"/>
    </row>
    <row r="73" spans="2:13" ht="18" customHeight="1">
      <c r="B73" s="43"/>
      <c r="C73" s="71" t="s">
        <v>1</v>
      </c>
      <c r="D73" s="182">
        <f>'入力シート'!E79</f>
        <v>96351</v>
      </c>
      <c r="E73" s="190">
        <f>'入力シート'!F79</f>
        <v>0.2229767465475223</v>
      </c>
      <c r="F73" s="184">
        <f>'入力シート'!H79</f>
        <v>27059</v>
      </c>
      <c r="G73" s="183">
        <f>'入力シート'!I79</f>
        <v>-0.4104279240020917</v>
      </c>
      <c r="H73" s="203">
        <f>'入力シート 着陸回数'!E73</f>
        <v>721</v>
      </c>
      <c r="I73" s="292">
        <f>'入力シート 着陸回数'!H73</f>
        <v>168</v>
      </c>
      <c r="J73" s="323">
        <f>'入力シート 着陸回数'!K73</f>
        <v>889</v>
      </c>
      <c r="K73" s="190">
        <f>'入力シート 着陸回数'!L73</f>
        <v>0.03132250580046403</v>
      </c>
      <c r="L73" s="439"/>
      <c r="M73" s="440"/>
    </row>
    <row r="74" spans="2:13" ht="18" customHeight="1">
      <c r="B74" s="41" t="s">
        <v>25</v>
      </c>
      <c r="C74" s="81" t="s">
        <v>44</v>
      </c>
      <c r="D74" s="189">
        <f>'入力シート'!E80</f>
        <v>2318</v>
      </c>
      <c r="E74" s="190">
        <f>'入力シート'!F80</f>
        <v>0.22645502645502646</v>
      </c>
      <c r="F74" s="195">
        <f>'入力シート'!H80</f>
        <v>1321</v>
      </c>
      <c r="G74" s="190">
        <f>'入力シート'!I80</f>
        <v>-0.09147180192572213</v>
      </c>
      <c r="H74" s="203">
        <f>'入力シート 着陸回数'!E74</f>
        <v>84</v>
      </c>
      <c r="I74" s="292">
        <f>'入力シート 着陸回数'!H74</f>
        <v>125</v>
      </c>
      <c r="J74" s="323">
        <f>'入力シート 着陸回数'!K74</f>
        <v>209</v>
      </c>
      <c r="K74" s="190">
        <f>'入力シート 着陸回数'!L74</f>
        <v>-0.07929515418502198</v>
      </c>
      <c r="L74" s="439"/>
      <c r="M74" s="440"/>
    </row>
    <row r="75" spans="2:13" ht="18" customHeight="1">
      <c r="B75" s="41" t="s">
        <v>26</v>
      </c>
      <c r="C75" s="81" t="s">
        <v>44</v>
      </c>
      <c r="D75" s="189">
        <f>'入力シート'!E81</f>
        <v>1992</v>
      </c>
      <c r="E75" s="190">
        <f>'入力シート'!F81</f>
        <v>0.17452830188679247</v>
      </c>
      <c r="F75" s="195">
        <f>'入力シート'!H81</f>
        <v>292</v>
      </c>
      <c r="G75" s="190">
        <f>'入力シート'!I81</f>
        <v>-0.4101010101010101</v>
      </c>
      <c r="H75" s="203">
        <f>'入力シート 着陸回数'!E75</f>
        <v>88</v>
      </c>
      <c r="I75" s="292">
        <f>'入力シート 着陸回数'!H75</f>
        <v>0</v>
      </c>
      <c r="J75" s="323">
        <f>'入力シート 着陸回数'!K75</f>
        <v>88</v>
      </c>
      <c r="K75" s="190">
        <f>'入力シート 着陸回数'!L75</f>
        <v>0.04761904761904767</v>
      </c>
      <c r="L75" s="439"/>
      <c r="M75" s="440"/>
    </row>
    <row r="76" spans="2:13" ht="18.75" customHeight="1">
      <c r="B76" s="41" t="s">
        <v>85</v>
      </c>
      <c r="C76" s="58" t="s">
        <v>44</v>
      </c>
      <c r="D76" s="177">
        <f>'入力シート'!E84</f>
        <v>17181</v>
      </c>
      <c r="E76" s="178">
        <f>'入力シート'!F84</f>
        <v>0.15015396974159856</v>
      </c>
      <c r="F76" s="177">
        <f>'入力シート'!H84</f>
        <v>78182</v>
      </c>
      <c r="G76" s="178">
        <f>'入力シート'!I84</f>
        <v>-0.06940592527346956</v>
      </c>
      <c r="H76" s="203">
        <f>'入力シート 着陸回数'!E76</f>
        <v>137</v>
      </c>
      <c r="I76" s="292">
        <f>'入力シート 着陸回数'!H76</f>
        <v>40</v>
      </c>
      <c r="J76" s="323">
        <f>'入力シート 着陸回数'!K76</f>
        <v>177</v>
      </c>
      <c r="K76" s="190">
        <f>'入力シート 着陸回数'!L76</f>
        <v>0.13461538461538458</v>
      </c>
      <c r="L76" s="439"/>
      <c r="M76" s="440"/>
    </row>
    <row r="77" spans="2:13" ht="18" customHeight="1">
      <c r="B77" s="41" t="s">
        <v>27</v>
      </c>
      <c r="C77" s="73" t="s">
        <v>44</v>
      </c>
      <c r="D77" s="189">
        <f>'入力シート'!E85</f>
        <v>2929</v>
      </c>
      <c r="E77" s="190">
        <f>'入力シート'!F85</f>
        <v>0.2168674698795181</v>
      </c>
      <c r="F77" s="192">
        <f>'入力シート'!H85</f>
        <v>1539</v>
      </c>
      <c r="G77" s="190">
        <f>'入力シート'!I85</f>
        <v>-0.12755102040816324</v>
      </c>
      <c r="H77" s="203">
        <f>'入力シート 着陸回数'!E77</f>
        <v>117</v>
      </c>
      <c r="I77" s="292">
        <f>'入力シート 着陸回数'!H77</f>
        <v>6</v>
      </c>
      <c r="J77" s="323">
        <f>'入力シート 着陸回数'!K77</f>
        <v>123</v>
      </c>
      <c r="K77" s="190">
        <f>'入力シート 着陸回数'!L77</f>
        <v>0.04237288135593231</v>
      </c>
      <c r="L77" s="439"/>
      <c r="M77" s="440"/>
    </row>
    <row r="78" spans="2:13" ht="18" customHeight="1">
      <c r="B78" s="41" t="s">
        <v>28</v>
      </c>
      <c r="C78" s="73" t="s">
        <v>44</v>
      </c>
      <c r="D78" s="189">
        <f>'入力シート'!E86</f>
        <v>1878</v>
      </c>
      <c r="E78" s="190">
        <f>'入力シート'!F86</f>
        <v>0.1556923076923078</v>
      </c>
      <c r="F78" s="192">
        <f>'入力シート'!H86</f>
        <v>256</v>
      </c>
      <c r="G78" s="190">
        <f>'入力シート'!I86</f>
        <v>1.4150943396226414</v>
      </c>
      <c r="H78" s="203">
        <f>'入力シート 着陸回数'!E78</f>
        <v>83</v>
      </c>
      <c r="I78" s="292">
        <f>'入力シート 着陸回数'!H78</f>
        <v>1</v>
      </c>
      <c r="J78" s="323">
        <f>'入力シート 着陸回数'!K78</f>
        <v>84</v>
      </c>
      <c r="K78" s="190">
        <f>'入力シート 着陸回数'!L78</f>
        <v>0.024390243902439046</v>
      </c>
      <c r="L78" s="439"/>
      <c r="M78" s="440"/>
    </row>
    <row r="79" spans="2:13" ht="18" customHeight="1">
      <c r="B79" s="41" t="s">
        <v>29</v>
      </c>
      <c r="C79" s="73" t="s">
        <v>44</v>
      </c>
      <c r="D79" s="189">
        <f>'入力シート'!E87</f>
        <v>0</v>
      </c>
      <c r="E79" s="190" t="str">
        <f>'入力シート'!F87</f>
        <v>　　　　　 －</v>
      </c>
      <c r="F79" s="192">
        <f>'入力シート'!H87</f>
        <v>0</v>
      </c>
      <c r="G79" s="190" t="str">
        <f>'入力シート'!I87</f>
        <v>　　　　　 －</v>
      </c>
      <c r="H79" s="203">
        <f>'入力シート 着陸回数'!E79</f>
        <v>0</v>
      </c>
      <c r="I79" s="292">
        <f>'入力シート 着陸回数'!H79</f>
        <v>6</v>
      </c>
      <c r="J79" s="323">
        <f>'入力シート 着陸回数'!K79</f>
        <v>6</v>
      </c>
      <c r="K79" s="190">
        <f>'入力シート 着陸回数'!L79</f>
        <v>1</v>
      </c>
      <c r="L79" s="439"/>
      <c r="M79" s="440"/>
    </row>
    <row r="80" spans="2:13" ht="17.25" customHeight="1">
      <c r="B80" s="36"/>
      <c r="C80" s="58" t="s">
        <v>44</v>
      </c>
      <c r="D80" s="177">
        <f>'入力シート'!E88</f>
        <v>9048</v>
      </c>
      <c r="E80" s="178">
        <f>'入力シート'!F88</f>
        <v>-0.017802865827181935</v>
      </c>
      <c r="F80" s="179">
        <f>'入力シート'!H88</f>
        <v>0</v>
      </c>
      <c r="G80" s="178" t="str">
        <f>'入力シート'!I88</f>
        <v>　　　　　 －</v>
      </c>
      <c r="H80" s="290">
        <f>'入力シート 着陸回数'!E80</f>
        <v>90</v>
      </c>
      <c r="I80" s="291">
        <f>'入力シート 着陸回数'!H80</f>
        <v>94</v>
      </c>
      <c r="J80" s="322">
        <f>'入力シート 着陸回数'!K80</f>
        <v>184</v>
      </c>
      <c r="K80" s="185">
        <f>'入力シート 着陸回数'!L80</f>
        <v>-0.23333333333333328</v>
      </c>
      <c r="L80" s="451"/>
      <c r="M80" s="452"/>
    </row>
    <row r="81" spans="2:13" ht="17.25" customHeight="1">
      <c r="B81" s="36" t="s">
        <v>30</v>
      </c>
      <c r="C81" s="59" t="s">
        <v>45</v>
      </c>
      <c r="D81" s="180">
        <f>'入力シート'!E89</f>
        <v>0</v>
      </c>
      <c r="E81" s="187">
        <f>'入力シート'!F89</f>
        <v>-1</v>
      </c>
      <c r="F81" s="188">
        <f>'入力シート'!H89</f>
        <v>0</v>
      </c>
      <c r="G81" s="173" t="str">
        <f>'入力シート'!I89</f>
        <v>　　　　　 －</v>
      </c>
      <c r="H81" s="288">
        <f>'入力シート 着陸回数'!E81</f>
        <v>0</v>
      </c>
      <c r="I81" s="289">
        <f>'入力シート 着陸回数'!H81</f>
        <v>0</v>
      </c>
      <c r="J81" s="321">
        <f>'入力シート 着陸回数'!K81</f>
        <v>0</v>
      </c>
      <c r="K81" s="173">
        <f>'入力シート 着陸回数'!L81</f>
        <v>-1</v>
      </c>
      <c r="L81" s="443"/>
      <c r="M81" s="444"/>
    </row>
    <row r="82" spans="2:13" ht="18" customHeight="1">
      <c r="B82" s="40"/>
      <c r="C82" s="73" t="s">
        <v>1</v>
      </c>
      <c r="D82" s="203">
        <f>'入力シート'!E90</f>
        <v>9048</v>
      </c>
      <c r="E82" s="190">
        <f>'入力シート'!F90</f>
        <v>-0.06432264736297832</v>
      </c>
      <c r="F82" s="192">
        <f>'入力シート'!H90</f>
        <v>0</v>
      </c>
      <c r="G82" s="178" t="str">
        <f>'入力シート'!I90</f>
        <v>　　　　　 －</v>
      </c>
      <c r="H82" s="203">
        <f>'入力シート 着陸回数'!E82</f>
        <v>90</v>
      </c>
      <c r="I82" s="292">
        <f>'入力シート 着陸回数'!H82</f>
        <v>94</v>
      </c>
      <c r="J82" s="323">
        <f>'入力シート 着陸回数'!K82</f>
        <v>184</v>
      </c>
      <c r="K82" s="190">
        <f>'入力シート 着陸回数'!L82</f>
        <v>-0.24279835390946503</v>
      </c>
      <c r="L82" s="439"/>
      <c r="M82" s="440"/>
    </row>
    <row r="83" spans="2:13" ht="18" customHeight="1">
      <c r="B83" s="36"/>
      <c r="C83" s="58" t="s">
        <v>44</v>
      </c>
      <c r="D83" s="182">
        <f>'入力シート'!E91</f>
        <v>37195</v>
      </c>
      <c r="E83" s="185">
        <f>'入力シート'!F91</f>
        <v>0.21576126037785182</v>
      </c>
      <c r="F83" s="186">
        <f>'入力シート'!H91</f>
        <v>44160</v>
      </c>
      <c r="G83" s="185">
        <f>'入力シート'!I91</f>
        <v>-0.04774226937508086</v>
      </c>
      <c r="H83" s="290">
        <f>'入力シート 着陸回数'!E83</f>
        <v>269</v>
      </c>
      <c r="I83" s="291">
        <f>'入力シート 着陸回数'!H83</f>
        <v>42</v>
      </c>
      <c r="J83" s="322">
        <f>'入力シート 着陸回数'!K83</f>
        <v>311</v>
      </c>
      <c r="K83" s="185">
        <f>'入力シート 着陸回数'!L83</f>
        <v>0.09893992932862195</v>
      </c>
      <c r="L83" s="465"/>
      <c r="M83" s="466"/>
    </row>
    <row r="84" spans="2:13" ht="18" customHeight="1">
      <c r="B84" s="36" t="s">
        <v>55</v>
      </c>
      <c r="C84" s="59" t="s">
        <v>45</v>
      </c>
      <c r="D84" s="180">
        <f>'入力シート'!E92</f>
        <v>26227</v>
      </c>
      <c r="E84" s="187">
        <f>'入力シート'!F92</f>
        <v>0.12143498524821483</v>
      </c>
      <c r="F84" s="188">
        <f>'入力シート'!H92</f>
        <v>51981</v>
      </c>
      <c r="G84" s="178">
        <f>'入力シート'!I92</f>
        <v>0.5786260932944607</v>
      </c>
      <c r="H84" s="288">
        <f>'入力シート 着陸回数'!E84</f>
        <v>95</v>
      </c>
      <c r="I84" s="289">
        <f>'入力シート 着陸回数'!H84</f>
        <v>1</v>
      </c>
      <c r="J84" s="321">
        <f>'入力シート 着陸回数'!K84</f>
        <v>96</v>
      </c>
      <c r="K84" s="173">
        <f>'入力シート 着陸回数'!L84</f>
        <v>-0.07692307692307687</v>
      </c>
      <c r="L84" s="467"/>
      <c r="M84" s="468"/>
    </row>
    <row r="85" spans="2:13" ht="18" customHeight="1">
      <c r="B85" s="40"/>
      <c r="C85" s="73" t="s">
        <v>1</v>
      </c>
      <c r="D85" s="203">
        <f>'入力シート'!E93</f>
        <v>63422</v>
      </c>
      <c r="E85" s="190">
        <f>'入力シート'!F93</f>
        <v>0.17489487041736917</v>
      </c>
      <c r="F85" s="192">
        <f>'入力シート'!H93</f>
        <v>96141</v>
      </c>
      <c r="G85" s="190">
        <f>'入力シート'!I93</f>
        <v>0.21234016796549904</v>
      </c>
      <c r="H85" s="203">
        <f>'入力シート 着陸回数'!E85</f>
        <v>364</v>
      </c>
      <c r="I85" s="292">
        <f>'入力シート 着陸回数'!H85</f>
        <v>43</v>
      </c>
      <c r="J85" s="323">
        <f>'入力シート 着陸回数'!K85</f>
        <v>407</v>
      </c>
      <c r="K85" s="190">
        <f>'入力シート 着陸回数'!L85</f>
        <v>0.05167958656330751</v>
      </c>
      <c r="L85" s="469"/>
      <c r="M85" s="470"/>
    </row>
    <row r="86" spans="2:13" ht="18" customHeight="1">
      <c r="B86" s="39" t="s">
        <v>34</v>
      </c>
      <c r="C86" s="101" t="s">
        <v>44</v>
      </c>
      <c r="D86" s="189">
        <f>'入力シート'!E94</f>
        <v>8535</v>
      </c>
      <c r="E86" s="190">
        <f>'入力シート'!F94</f>
        <v>0.2152926099957284</v>
      </c>
      <c r="F86" s="192">
        <f>'入力シート'!H94</f>
        <v>3410</v>
      </c>
      <c r="G86" s="190">
        <f>'入力シート'!I94</f>
        <v>-0.10779696493982205</v>
      </c>
      <c r="H86" s="203">
        <f>'入力シート 着陸回数'!E86</f>
        <v>385</v>
      </c>
      <c r="I86" s="292">
        <f>'入力シート 着陸回数'!H86</f>
        <v>238</v>
      </c>
      <c r="J86" s="323">
        <f>'入力シート 着陸回数'!K86</f>
        <v>623</v>
      </c>
      <c r="K86" s="190">
        <f>'入力シート 着陸回数'!L86</f>
        <v>0.04006677796327218</v>
      </c>
      <c r="L86" s="439"/>
      <c r="M86" s="440"/>
    </row>
    <row r="87" spans="2:13" ht="18" customHeight="1">
      <c r="B87" s="39"/>
      <c r="C87" s="72" t="s">
        <v>44</v>
      </c>
      <c r="D87" s="177">
        <f>'入力シート'!E95</f>
        <v>44517</v>
      </c>
      <c r="E87" s="178">
        <f>'入力シート'!F95</f>
        <v>0.0879032258064516</v>
      </c>
      <c r="F87" s="179">
        <f>'入力シート'!H95</f>
        <v>0</v>
      </c>
      <c r="G87" s="178" t="str">
        <f>'入力シート'!I95</f>
        <v>　　　　　 －</v>
      </c>
      <c r="H87" s="290">
        <f>'入力シート 着陸回数'!E87</f>
        <v>180</v>
      </c>
      <c r="I87" s="291">
        <f>'入力シート 着陸回数'!H87</f>
        <v>10</v>
      </c>
      <c r="J87" s="322">
        <f>'入力シート 着陸回数'!K87</f>
        <v>190</v>
      </c>
      <c r="K87" s="185">
        <f>'入力シート 着陸回数'!L87</f>
        <v>0.04972375690607733</v>
      </c>
      <c r="L87" s="449"/>
      <c r="M87" s="450"/>
    </row>
    <row r="88" spans="2:13" ht="18" customHeight="1">
      <c r="B88" s="36" t="s">
        <v>58</v>
      </c>
      <c r="C88" s="59" t="s">
        <v>45</v>
      </c>
      <c r="D88" s="180">
        <f>'入力シート'!E96</f>
        <v>11767</v>
      </c>
      <c r="E88" s="187">
        <f>'入力シート'!F96</f>
        <v>0.356582891399585</v>
      </c>
      <c r="F88" s="188">
        <f>'入力シート'!H96</f>
        <v>25552</v>
      </c>
      <c r="G88" s="187">
        <f>'入力シート'!I96</f>
        <v>0.046612599328254234</v>
      </c>
      <c r="H88" s="288">
        <f>'入力シート 着陸回数'!E88</f>
        <v>26</v>
      </c>
      <c r="I88" s="289">
        <f>'入力シート 着陸回数'!H88</f>
        <v>9</v>
      </c>
      <c r="J88" s="321">
        <f>'入力シート 着陸回数'!K88</f>
        <v>35</v>
      </c>
      <c r="K88" s="173">
        <f>'入力シート 着陸回数'!L88</f>
        <v>0.34615384615384626</v>
      </c>
      <c r="L88" s="447"/>
      <c r="M88" s="448"/>
    </row>
    <row r="89" spans="2:13" ht="18" customHeight="1" thickBot="1">
      <c r="B89" s="38"/>
      <c r="C89" s="102" t="s">
        <v>1</v>
      </c>
      <c r="D89" s="204">
        <f>'入力シート'!E97</f>
        <v>56284</v>
      </c>
      <c r="E89" s="205">
        <f>'入力シート'!F97</f>
        <v>0.13489535024398114</v>
      </c>
      <c r="F89" s="206">
        <f>'入力シート'!H97</f>
        <v>25552</v>
      </c>
      <c r="G89" s="205">
        <f>'入力シート'!I97</f>
        <v>0.046612599328254234</v>
      </c>
      <c r="H89" s="324">
        <f>'入力シート 着陸回数'!E89</f>
        <v>206</v>
      </c>
      <c r="I89" s="325">
        <f>'入力シート 着陸回数'!H89</f>
        <v>19</v>
      </c>
      <c r="J89" s="326">
        <f>'入力シート 着陸回数'!K89</f>
        <v>225</v>
      </c>
      <c r="K89" s="183">
        <f>'入力シート 着陸回数'!L89</f>
        <v>0.08695652173913038</v>
      </c>
      <c r="L89" s="441"/>
      <c r="M89" s="442"/>
    </row>
    <row r="90" spans="2:13" ht="19.5" customHeight="1" thickTop="1">
      <c r="B90" s="37" t="s">
        <v>36</v>
      </c>
      <c r="C90" s="82" t="s">
        <v>44</v>
      </c>
      <c r="D90" s="207">
        <f>'入力シート'!E98</f>
        <v>8467798</v>
      </c>
      <c r="E90" s="208">
        <f>'入力シート'!F98</f>
        <v>0.06284743721262243</v>
      </c>
      <c r="F90" s="209">
        <f>'入力シート'!H98</f>
        <v>70808640</v>
      </c>
      <c r="G90" s="208">
        <f>'入力シート'!I98</f>
        <v>-0.104364283557415</v>
      </c>
      <c r="H90" s="327">
        <f>'入力シート 着陸回数'!E90</f>
        <v>33057</v>
      </c>
      <c r="I90" s="328">
        <f>'入力シート 着陸回数'!H90</f>
        <v>1604</v>
      </c>
      <c r="J90" s="329">
        <f>'入力シート 着陸回数'!K90</f>
        <v>34661</v>
      </c>
      <c r="K90" s="208">
        <f>'入力シート 着陸回数'!L90</f>
        <v>0.08771103997991592</v>
      </c>
      <c r="L90" s="445"/>
      <c r="M90" s="446"/>
    </row>
    <row r="91" spans="2:13" ht="18" customHeight="1">
      <c r="B91" s="36"/>
      <c r="C91" s="84" t="s">
        <v>45</v>
      </c>
      <c r="D91" s="172">
        <f>'入力シート'!E99</f>
        <v>4631501</v>
      </c>
      <c r="E91" s="173">
        <f>'入力シート'!F99</f>
        <v>0.08659591614573503</v>
      </c>
      <c r="F91" s="188">
        <f>'入力シート'!H99</f>
        <v>249718019</v>
      </c>
      <c r="G91" s="173">
        <f>'入力シート'!I99</f>
        <v>0.0713194817243683</v>
      </c>
      <c r="H91" s="288">
        <f>'入力シート 着陸回数'!E91</f>
        <v>21143</v>
      </c>
      <c r="I91" s="289">
        <f>'入力シート 着陸回数'!H91</f>
        <v>310</v>
      </c>
      <c r="J91" s="321">
        <f>'入力シート 着陸回数'!K91</f>
        <v>21453</v>
      </c>
      <c r="K91" s="173">
        <f>'入力シート 着陸回数'!L91</f>
        <v>0.7323158914728682</v>
      </c>
      <c r="L91" s="443" t="s">
        <v>7</v>
      </c>
      <c r="M91" s="444"/>
    </row>
    <row r="92" spans="2:13" ht="18.75" customHeight="1" thickBot="1">
      <c r="B92" s="38" t="s">
        <v>37</v>
      </c>
      <c r="C92" s="85" t="s">
        <v>1</v>
      </c>
      <c r="D92" s="210">
        <f>'入力シート'!E100</f>
        <v>13099299</v>
      </c>
      <c r="E92" s="205">
        <f>'入力シート'!F100</f>
        <v>0.07112459873607069</v>
      </c>
      <c r="F92" s="206">
        <f>'入力シート'!H100</f>
        <v>320526659</v>
      </c>
      <c r="G92" s="205">
        <f>'入力シート'!I100</f>
        <v>0.026823762270032026</v>
      </c>
      <c r="H92" s="204">
        <f>'入力シート 着陸回数'!E92</f>
        <v>54200</v>
      </c>
      <c r="I92" s="330">
        <f>'入力シート 着陸回数'!H92</f>
        <v>1914</v>
      </c>
      <c r="J92" s="331">
        <f>'入力シート 着陸回数'!K92</f>
        <v>56114</v>
      </c>
      <c r="K92" s="205">
        <f>'入力シート 着陸回数'!L92</f>
        <v>0.26811299435028246</v>
      </c>
      <c r="L92" s="441" t="s">
        <v>7</v>
      </c>
      <c r="M92" s="442"/>
    </row>
    <row r="93" spans="2:13" ht="24.75" customHeight="1" thickTop="1">
      <c r="B93" s="87"/>
      <c r="C93" s="88"/>
      <c r="D93" s="89" t="s">
        <v>51</v>
      </c>
      <c r="E93" s="90" t="s">
        <v>87</v>
      </c>
      <c r="F93" s="54"/>
      <c r="G93" s="91"/>
      <c r="H93" s="54"/>
      <c r="I93" s="54"/>
      <c r="J93" s="54"/>
      <c r="K93" s="91"/>
      <c r="L93" s="420"/>
      <c r="M93" s="421"/>
    </row>
    <row r="94" spans="2:13" ht="19.5" customHeight="1">
      <c r="B94" s="87"/>
      <c r="C94" s="88"/>
      <c r="D94" s="54"/>
      <c r="E94" s="90" t="s">
        <v>107</v>
      </c>
      <c r="F94" s="54"/>
      <c r="G94" s="91"/>
      <c r="H94" s="54"/>
      <c r="I94" s="54"/>
      <c r="J94" s="54"/>
      <c r="K94" s="91"/>
      <c r="L94" s="420"/>
      <c r="M94" s="421"/>
    </row>
    <row r="95" spans="2:13" ht="19.5" customHeight="1">
      <c r="B95" s="87"/>
      <c r="C95" s="88"/>
      <c r="D95" s="54"/>
      <c r="E95" s="90" t="s">
        <v>108</v>
      </c>
      <c r="F95" s="54"/>
      <c r="G95" s="91"/>
      <c r="H95" s="54"/>
      <c r="I95" s="54"/>
      <c r="J95" s="54"/>
      <c r="K95" s="91"/>
      <c r="L95" s="420"/>
      <c r="M95" s="421"/>
    </row>
    <row r="96" spans="2:13" ht="27.75" customHeight="1">
      <c r="B96" s="87"/>
      <c r="C96" s="88"/>
      <c r="D96" s="54"/>
      <c r="E96" s="91"/>
      <c r="F96" s="54"/>
      <c r="G96" s="91"/>
      <c r="H96" s="54"/>
      <c r="I96" s="54"/>
      <c r="J96" s="54"/>
      <c r="K96" s="91"/>
      <c r="L96" s="420"/>
      <c r="M96" s="421"/>
    </row>
    <row r="97" spans="2:13" ht="27.75" customHeight="1" thickBot="1">
      <c r="B97" s="87"/>
      <c r="C97" s="88"/>
      <c r="D97" s="54"/>
      <c r="E97" s="91"/>
      <c r="F97" s="54"/>
      <c r="G97" s="91"/>
      <c r="H97" s="54"/>
      <c r="I97" s="54"/>
      <c r="J97" s="54"/>
      <c r="K97" s="91"/>
      <c r="L97" s="420"/>
      <c r="M97" s="421"/>
    </row>
    <row r="98" spans="2:13" ht="27.75" customHeight="1">
      <c r="B98" s="92" t="s">
        <v>3</v>
      </c>
      <c r="C98" s="128" t="s">
        <v>71</v>
      </c>
      <c r="D98" s="333" t="e">
        <f>#REF!</f>
        <v>#REF!</v>
      </c>
      <c r="E98" s="334" t="e">
        <f>#REF!</f>
        <v>#REF!</v>
      </c>
      <c r="F98" s="333" t="e">
        <f>#REF!</f>
        <v>#REF!</v>
      </c>
      <c r="G98" s="334" t="e">
        <f>#REF!</f>
        <v>#REF!</v>
      </c>
      <c r="H98" s="333">
        <f>'入力シート 着陸回数'!E95</f>
        <v>19215</v>
      </c>
      <c r="I98" s="335">
        <f>'入力シート 着陸回数'!H95</f>
        <v>160</v>
      </c>
      <c r="J98" s="335">
        <f>'入力シート 着陸回数'!K95</f>
        <v>19375</v>
      </c>
      <c r="K98" s="336">
        <f>'入力シート 着陸回数'!L95</f>
        <v>0.14509456264775422</v>
      </c>
      <c r="L98" s="422"/>
      <c r="M98" s="421"/>
    </row>
    <row r="99" spans="2:13" ht="27.75" customHeight="1">
      <c r="B99" s="93"/>
      <c r="C99" s="129" t="s">
        <v>72</v>
      </c>
      <c r="D99" s="337" t="e">
        <f>#REF!</f>
        <v>#REF!</v>
      </c>
      <c r="E99" s="338" t="e">
        <f>#REF!</f>
        <v>#REF!</v>
      </c>
      <c r="F99" s="337" t="e">
        <f>#REF!</f>
        <v>#REF!</v>
      </c>
      <c r="G99" s="338" t="e">
        <f>#REF!</f>
        <v>#REF!</v>
      </c>
      <c r="H99" s="337">
        <f>'入力シート 着陸回数'!E96</f>
        <v>20089</v>
      </c>
      <c r="I99" s="339">
        <f>'入力シート 着陸回数'!H96</f>
        <v>186</v>
      </c>
      <c r="J99" s="339">
        <f>'入力シート 着陸回数'!K96</f>
        <v>20275</v>
      </c>
      <c r="K99" s="340">
        <f>'入力シート 着陸回数'!L96</f>
        <v>0.789496910856134</v>
      </c>
      <c r="L99" s="422"/>
      <c r="M99" s="421"/>
    </row>
    <row r="100" spans="2:13" ht="27.75" customHeight="1" thickBot="1">
      <c r="B100" s="94"/>
      <c r="C100" s="130" t="s">
        <v>1</v>
      </c>
      <c r="D100" s="341" t="e">
        <f>#REF!</f>
        <v>#REF!</v>
      </c>
      <c r="E100" s="342" t="e">
        <f>#REF!</f>
        <v>#REF!</v>
      </c>
      <c r="F100" s="341" t="e">
        <f>#REF!</f>
        <v>#REF!</v>
      </c>
      <c r="G100" s="342" t="e">
        <f>#REF!</f>
        <v>#REF!</v>
      </c>
      <c r="H100" s="341">
        <f>'入力シート 着陸回数'!E97</f>
        <v>39304</v>
      </c>
      <c r="I100" s="343">
        <f>'入力シート 着陸回数'!H97</f>
        <v>346</v>
      </c>
      <c r="J100" s="343">
        <f>'入力シート 着陸回数'!K97</f>
        <v>39650</v>
      </c>
      <c r="K100" s="344">
        <f>'入力シート 着陸回数'!L97</f>
        <v>0.4035398230088496</v>
      </c>
      <c r="L100" s="422"/>
      <c r="M100" s="421"/>
    </row>
    <row r="101" spans="2:13" ht="27.75" customHeight="1">
      <c r="B101" s="92" t="s">
        <v>15</v>
      </c>
      <c r="C101" s="128" t="s">
        <v>71</v>
      </c>
      <c r="D101" s="333" t="e">
        <f>#REF!</f>
        <v>#REF!</v>
      </c>
      <c r="E101" s="334" t="e">
        <f>#REF!</f>
        <v>#REF!</v>
      </c>
      <c r="F101" s="333" t="e">
        <f>#REF!</f>
        <v>#REF!</v>
      </c>
      <c r="G101" s="334" t="e">
        <f>#REF!</f>
        <v>#REF!</v>
      </c>
      <c r="H101" s="333">
        <f>'入力シート 着陸回数'!E98</f>
        <v>10033</v>
      </c>
      <c r="I101" s="335">
        <f>'入力シート 着陸回数'!H98</f>
        <v>482</v>
      </c>
      <c r="J101" s="335">
        <f>'入力シート 着陸回数'!K98</f>
        <v>10515</v>
      </c>
      <c r="K101" s="336">
        <f>'入力シート 着陸回数'!L98</f>
        <v>0.0259537515855206</v>
      </c>
      <c r="L101" s="422"/>
      <c r="M101" s="421"/>
    </row>
    <row r="102" spans="2:13" ht="27.75" customHeight="1">
      <c r="B102" s="93"/>
      <c r="C102" s="129" t="s">
        <v>72</v>
      </c>
      <c r="D102" s="337" t="e">
        <f>#REF!</f>
        <v>#REF!</v>
      </c>
      <c r="E102" s="338" t="e">
        <f>#REF!</f>
        <v>#REF!</v>
      </c>
      <c r="F102" s="337" t="e">
        <f>#REF!</f>
        <v>#REF!</v>
      </c>
      <c r="G102" s="338" t="e">
        <f>#REF!</f>
        <v>#REF!</v>
      </c>
      <c r="H102" s="337">
        <f>'入力シート 着陸回数'!E99</f>
        <v>911</v>
      </c>
      <c r="I102" s="339">
        <f>'入力シート 着陸回数'!H99</f>
        <v>83</v>
      </c>
      <c r="J102" s="339">
        <f>'入力シート 着陸回数'!K99</f>
        <v>994</v>
      </c>
      <c r="K102" s="340">
        <f>'入力シート 着陸回数'!L99</f>
        <v>0.11185682326621915</v>
      </c>
      <c r="L102" s="422"/>
      <c r="M102" s="421"/>
    </row>
    <row r="103" spans="2:13" ht="27.75" customHeight="1" thickBot="1">
      <c r="B103" s="94"/>
      <c r="C103" s="130" t="s">
        <v>1</v>
      </c>
      <c r="D103" s="341" t="e">
        <f>#REF!</f>
        <v>#REF!</v>
      </c>
      <c r="E103" s="342" t="e">
        <f>#REF!</f>
        <v>#REF!</v>
      </c>
      <c r="F103" s="341" t="e">
        <f>#REF!</f>
        <v>#REF!</v>
      </c>
      <c r="G103" s="342" t="e">
        <f>#REF!</f>
        <v>#REF!</v>
      </c>
      <c r="H103" s="341">
        <f>'入力シート 着陸回数'!E100</f>
        <v>10944</v>
      </c>
      <c r="I103" s="343">
        <f>'入力シート 着陸回数'!H100</f>
        <v>565</v>
      </c>
      <c r="J103" s="343">
        <f>'入力シート 着陸回数'!K100</f>
        <v>11509</v>
      </c>
      <c r="K103" s="344">
        <f>'入力シート 着陸回数'!L100</f>
        <v>0.032845732747015965</v>
      </c>
      <c r="L103" s="422"/>
      <c r="M103" s="421"/>
    </row>
    <row r="104" spans="2:13" ht="27.75" customHeight="1">
      <c r="B104" s="92" t="s">
        <v>31</v>
      </c>
      <c r="C104" s="128" t="s">
        <v>71</v>
      </c>
      <c r="D104" s="333" t="e">
        <f>#REF!</f>
        <v>#REF!</v>
      </c>
      <c r="E104" s="334" t="e">
        <f>#REF!</f>
        <v>#REF!</v>
      </c>
      <c r="F104" s="333" t="e">
        <f>#REF!</f>
        <v>#REF!</v>
      </c>
      <c r="G104" s="334" t="e">
        <f>#REF!</f>
        <v>#REF!</v>
      </c>
      <c r="H104" s="333">
        <f>'入力シート 着陸回数'!E101</f>
        <v>2709</v>
      </c>
      <c r="I104" s="335">
        <f>'入力シート 着陸回数'!H101</f>
        <v>535</v>
      </c>
      <c r="J104" s="335">
        <f>'入力シート 着陸回数'!K101</f>
        <v>3244</v>
      </c>
      <c r="K104" s="336">
        <f>'入力シート 着陸回数'!L101</f>
        <v>-0.006127450980392135</v>
      </c>
      <c r="L104" s="422"/>
      <c r="M104" s="421"/>
    </row>
    <row r="105" spans="2:13" ht="27.75" customHeight="1">
      <c r="B105" s="93"/>
      <c r="C105" s="129" t="s">
        <v>72</v>
      </c>
      <c r="D105" s="337" t="e">
        <f>#REF!</f>
        <v>#REF!</v>
      </c>
      <c r="E105" s="338" t="e">
        <f>#REF!</f>
        <v>#REF!</v>
      </c>
      <c r="F105" s="337" t="e">
        <f>#REF!</f>
        <v>#REF!</v>
      </c>
      <c r="G105" s="338" t="e">
        <f>#REF!</f>
        <v>#REF!</v>
      </c>
      <c r="H105" s="337">
        <f>'入力シート 着陸回数'!E102</f>
        <v>117</v>
      </c>
      <c r="I105" s="339">
        <f>'入力シート 着陸回数'!H102</f>
        <v>32</v>
      </c>
      <c r="J105" s="339">
        <f>'入力シート 着陸回数'!K102</f>
        <v>149</v>
      </c>
      <c r="K105" s="340">
        <f>'入力シート 着陸回数'!L102</f>
        <v>0.11194029850746268</v>
      </c>
      <c r="L105" s="422"/>
      <c r="M105" s="421"/>
    </row>
    <row r="106" spans="2:13" ht="27.75" customHeight="1" thickBot="1">
      <c r="B106" s="94"/>
      <c r="C106" s="95" t="s">
        <v>1</v>
      </c>
      <c r="D106" s="341" t="e">
        <f>#REF!</f>
        <v>#REF!</v>
      </c>
      <c r="E106" s="342" t="e">
        <f>#REF!</f>
        <v>#REF!</v>
      </c>
      <c r="F106" s="341" t="e">
        <f>#REF!</f>
        <v>#REF!</v>
      </c>
      <c r="G106" s="342" t="e">
        <f>#REF!</f>
        <v>#REF!</v>
      </c>
      <c r="H106" s="341">
        <f>'入力シート 着陸回数'!E103</f>
        <v>2826</v>
      </c>
      <c r="I106" s="343">
        <f>'入力シート 着陸回数'!H103</f>
        <v>567</v>
      </c>
      <c r="J106" s="343">
        <f>'入力シート 着陸回数'!K103</f>
        <v>3393</v>
      </c>
      <c r="K106" s="344">
        <f>'入力シート 着陸回数'!L103</f>
        <v>-0.00147145379635083</v>
      </c>
      <c r="L106" s="422"/>
      <c r="M106" s="421"/>
    </row>
    <row r="107" spans="2:13" ht="27.75" customHeight="1">
      <c r="B107" s="92" t="s">
        <v>33</v>
      </c>
      <c r="C107" s="128" t="s">
        <v>71</v>
      </c>
      <c r="D107" s="333" t="e">
        <f>#REF!</f>
        <v>#REF!</v>
      </c>
      <c r="E107" s="345" t="e">
        <f>#REF!</f>
        <v>#REF!</v>
      </c>
      <c r="F107" s="333" t="e">
        <f>#REF!</f>
        <v>#REF!</v>
      </c>
      <c r="G107" s="345" t="e">
        <f>#REF!</f>
        <v>#REF!</v>
      </c>
      <c r="H107" s="333">
        <f>'入力シート 着陸回数'!E104</f>
        <v>715</v>
      </c>
      <c r="I107" s="335">
        <f>'入力シート 着陸回数'!H104</f>
        <v>189</v>
      </c>
      <c r="J107" s="335">
        <f>'入力シート 着陸回数'!K104</f>
        <v>904</v>
      </c>
      <c r="K107" s="345">
        <f>'入力シート 着陸回数'!L104</f>
        <v>0.0839328537170263</v>
      </c>
      <c r="L107" s="422"/>
      <c r="M107" s="421"/>
    </row>
    <row r="108" spans="2:13" ht="27.75" customHeight="1">
      <c r="B108" s="93"/>
      <c r="C108" s="129" t="s">
        <v>72</v>
      </c>
      <c r="D108" s="337" t="e">
        <f>#REF!</f>
        <v>#REF!</v>
      </c>
      <c r="E108" s="338" t="e">
        <f>#REF!</f>
        <v>#REF!</v>
      </c>
      <c r="F108" s="337" t="e">
        <f>#REF!</f>
        <v>#REF!</v>
      </c>
      <c r="G108" s="338" t="e">
        <f>#REF!</f>
        <v>#REF!</v>
      </c>
      <c r="H108" s="337">
        <f>'入力シート 着陸回数'!E105</f>
        <v>26</v>
      </c>
      <c r="I108" s="339">
        <f>'入力シート 着陸回数'!H105</f>
        <v>9</v>
      </c>
      <c r="J108" s="339">
        <f>'入力シート 着陸回数'!K105</f>
        <v>35</v>
      </c>
      <c r="K108" s="340">
        <f>'入力シート 着陸回数'!L105</f>
        <v>0.34615384615384626</v>
      </c>
      <c r="L108" s="422"/>
      <c r="M108" s="421"/>
    </row>
    <row r="109" spans="2:13" ht="27.75" customHeight="1" thickBot="1">
      <c r="B109" s="94"/>
      <c r="C109" s="95" t="s">
        <v>1</v>
      </c>
      <c r="D109" s="341" t="e">
        <f>#REF!</f>
        <v>#REF!</v>
      </c>
      <c r="E109" s="342" t="e">
        <f>#REF!</f>
        <v>#REF!</v>
      </c>
      <c r="F109" s="341" t="e">
        <f>#REF!</f>
        <v>#REF!</v>
      </c>
      <c r="G109" s="342" t="e">
        <f>#REF!</f>
        <v>#REF!</v>
      </c>
      <c r="H109" s="341">
        <f>'入力シート 着陸回数'!E106</f>
        <v>741</v>
      </c>
      <c r="I109" s="343">
        <f>'入力シート 着陸回数'!H106</f>
        <v>198</v>
      </c>
      <c r="J109" s="343">
        <f>'入力シート 着陸回数'!K106</f>
        <v>939</v>
      </c>
      <c r="K109" s="344">
        <f>'入力シート 着陸回数'!L106</f>
        <v>0.0918604651162791</v>
      </c>
      <c r="L109" s="422"/>
      <c r="M109" s="421"/>
    </row>
    <row r="110" spans="2:13" ht="27.75" customHeight="1" thickBot="1">
      <c r="B110" s="96" t="s">
        <v>35</v>
      </c>
      <c r="C110" s="97" t="s">
        <v>44</v>
      </c>
      <c r="D110" s="346" t="e">
        <f>#REF!</f>
        <v>#REF!</v>
      </c>
      <c r="E110" s="347" t="e">
        <f>#REF!</f>
        <v>#REF!</v>
      </c>
      <c r="F110" s="346" t="e">
        <f>#REF!</f>
        <v>#REF!</v>
      </c>
      <c r="G110" s="347" t="e">
        <f>#REF!</f>
        <v>#REF!</v>
      </c>
      <c r="H110" s="346">
        <f>'入力シート 着陸回数'!E107</f>
        <v>385</v>
      </c>
      <c r="I110" s="348">
        <f>'入力シート 着陸回数'!H107</f>
        <v>238</v>
      </c>
      <c r="J110" s="348">
        <f>'入力シート 着陸回数'!K107</f>
        <v>623</v>
      </c>
      <c r="K110" s="349">
        <f>'入力シート 着陸回数'!L107</f>
        <v>0.04006677796327218</v>
      </c>
      <c r="L110" s="422"/>
      <c r="M110" s="421"/>
    </row>
    <row r="111" spans="8:13" s="56" customFormat="1" ht="14.25">
      <c r="H111" s="332"/>
      <c r="I111" s="332"/>
      <c r="J111" s="332"/>
      <c r="K111" s="332"/>
      <c r="L111" s="423"/>
      <c r="M111" s="423"/>
    </row>
    <row r="112" spans="8:13" s="56" customFormat="1" ht="14.25">
      <c r="H112" s="332"/>
      <c r="I112" s="332"/>
      <c r="J112" s="332"/>
      <c r="K112" s="332"/>
      <c r="L112" s="423"/>
      <c r="M112" s="423"/>
    </row>
    <row r="113" spans="8:13" s="56" customFormat="1" ht="14.25">
      <c r="H113" s="332"/>
      <c r="I113" s="332"/>
      <c r="J113" s="332"/>
      <c r="K113" s="332"/>
      <c r="L113" s="423"/>
      <c r="M113" s="423"/>
    </row>
    <row r="114" spans="12:13" s="56" customFormat="1" ht="14.25">
      <c r="L114" s="423"/>
      <c r="M114" s="423"/>
    </row>
    <row r="115" spans="2:13" s="56" customFormat="1" ht="14.25">
      <c r="B115" s="56">
        <v>1</v>
      </c>
      <c r="L115" s="423"/>
      <c r="M115" s="423"/>
    </row>
    <row r="116" spans="12:13" s="56" customFormat="1" ht="14.25">
      <c r="L116" s="423"/>
      <c r="M116" s="423"/>
    </row>
  </sheetData>
  <sheetProtection/>
  <mergeCells count="89">
    <mergeCell ref="L7:M9"/>
    <mergeCell ref="L48:M50"/>
    <mergeCell ref="L83:M85"/>
    <mergeCell ref="B1:M1"/>
    <mergeCell ref="D2:E2"/>
    <mergeCell ref="F2:G2"/>
    <mergeCell ref="L2:M2"/>
    <mergeCell ref="L6:M6"/>
    <mergeCell ref="L5:M5"/>
    <mergeCell ref="L4:M4"/>
    <mergeCell ref="L3:M3"/>
    <mergeCell ref="H2:K2"/>
    <mergeCell ref="L26:M26"/>
    <mergeCell ref="L25:M25"/>
    <mergeCell ref="L24:M24"/>
    <mergeCell ref="L23:M23"/>
    <mergeCell ref="L22:M22"/>
    <mergeCell ref="L21:M21"/>
    <mergeCell ref="L16:M16"/>
    <mergeCell ref="L15:M15"/>
    <mergeCell ref="L33:M33"/>
    <mergeCell ref="L14:M14"/>
    <mergeCell ref="L13:M13"/>
    <mergeCell ref="L12:M12"/>
    <mergeCell ref="L11:M11"/>
    <mergeCell ref="L10:M10"/>
    <mergeCell ref="L20:M20"/>
    <mergeCell ref="L19:M19"/>
    <mergeCell ref="L18:M18"/>
    <mergeCell ref="L17:M17"/>
    <mergeCell ref="L32:M32"/>
    <mergeCell ref="L31:M31"/>
    <mergeCell ref="L30:M30"/>
    <mergeCell ref="L29:M29"/>
    <mergeCell ref="L28:M28"/>
    <mergeCell ref="L27:M27"/>
    <mergeCell ref="L39:M39"/>
    <mergeCell ref="L38:M38"/>
    <mergeCell ref="L37:M37"/>
    <mergeCell ref="L36:M36"/>
    <mergeCell ref="L35:M35"/>
    <mergeCell ref="L34:M34"/>
    <mergeCell ref="L54:M54"/>
    <mergeCell ref="L53:M53"/>
    <mergeCell ref="L52:M52"/>
    <mergeCell ref="L51:M51"/>
    <mergeCell ref="L47:M47"/>
    <mergeCell ref="L46:M46"/>
    <mergeCell ref="L45:M45"/>
    <mergeCell ref="L44:M44"/>
    <mergeCell ref="L43:M43"/>
    <mergeCell ref="L42:M42"/>
    <mergeCell ref="L41:M41"/>
    <mergeCell ref="L40:M40"/>
    <mergeCell ref="L77:M77"/>
    <mergeCell ref="L76:M76"/>
    <mergeCell ref="L75:M75"/>
    <mergeCell ref="L74:M74"/>
    <mergeCell ref="L73:M73"/>
    <mergeCell ref="L72:M72"/>
    <mergeCell ref="L71:M71"/>
    <mergeCell ref="L70:M70"/>
    <mergeCell ref="L69:M69"/>
    <mergeCell ref="L68:M68"/>
    <mergeCell ref="L67:M67"/>
    <mergeCell ref="L66:M66"/>
    <mergeCell ref="L65:M65"/>
    <mergeCell ref="L64:M64"/>
    <mergeCell ref="L63:M63"/>
    <mergeCell ref="L62:M62"/>
    <mergeCell ref="L61:M61"/>
    <mergeCell ref="L60:M60"/>
    <mergeCell ref="L59:M59"/>
    <mergeCell ref="L58:M58"/>
    <mergeCell ref="L57:M57"/>
    <mergeCell ref="L56:M56"/>
    <mergeCell ref="L55:M55"/>
    <mergeCell ref="L86:M86"/>
    <mergeCell ref="L82:M82"/>
    <mergeCell ref="L81:M81"/>
    <mergeCell ref="L80:M80"/>
    <mergeCell ref="L79:M79"/>
    <mergeCell ref="L78:M78"/>
    <mergeCell ref="L92:M92"/>
    <mergeCell ref="L91:M91"/>
    <mergeCell ref="L90:M90"/>
    <mergeCell ref="L89:M89"/>
    <mergeCell ref="L88:M88"/>
    <mergeCell ref="L87:M87"/>
  </mergeCells>
  <printOptions horizontalCentered="1" verticalCentered="1"/>
  <pageMargins left="0.15748031496062992" right="0.15748031496062992" top="0.1968503937007874" bottom="0.1968503937007874" header="0.1968503937007874" footer="0.1968503937007874"/>
  <pageSetup horizontalDpi="600" verticalDpi="600" orientation="portrait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6"/>
  <sheetViews>
    <sheetView view="pageBreakPreview" zoomScale="70" zoomScaleNormal="50" zoomScaleSheetLayoutView="70" zoomScalePageLayoutView="0" workbookViewId="0" topLeftCell="A1">
      <selection activeCell="E8" sqref="E8"/>
    </sheetView>
  </sheetViews>
  <sheetFormatPr defaultColWidth="9.00390625" defaultRowHeight="13.5"/>
  <cols>
    <col min="1" max="1" width="20.50390625" style="0" customWidth="1"/>
    <col min="2" max="2" width="7.375" style="0" customWidth="1"/>
    <col min="3" max="3" width="25.125" style="0" customWidth="1"/>
    <col min="4" max="4" width="20.125" style="0" customWidth="1"/>
    <col min="5" max="5" width="25.125" style="0" customWidth="1"/>
    <col min="6" max="6" width="20.125" style="0" customWidth="1"/>
    <col min="7" max="7" width="19.625" style="0" customWidth="1"/>
    <col min="8" max="8" width="16.625" style="27" customWidth="1"/>
    <col min="9" max="9" width="19.625" style="27" customWidth="1"/>
    <col min="10" max="10" width="20.125" style="27" customWidth="1"/>
  </cols>
  <sheetData>
    <row r="1" spans="1:10" ht="63.75" customHeight="1" thickBot="1">
      <c r="A1" s="487" t="str">
        <f>'地区別 '!B1</f>
        <v>管内空港の利用概況集計表（平成30年4月速報値）</v>
      </c>
      <c r="B1" s="487"/>
      <c r="C1" s="487"/>
      <c r="D1" s="487"/>
      <c r="E1" s="487"/>
      <c r="F1" s="487"/>
      <c r="G1" s="487"/>
      <c r="H1" s="487"/>
      <c r="I1" s="487"/>
      <c r="J1" s="487"/>
    </row>
    <row r="2" spans="1:10" ht="27" thickBot="1" thickTop="1">
      <c r="A2" s="20" t="s">
        <v>54</v>
      </c>
      <c r="B2" s="21"/>
      <c r="C2" s="485" t="s">
        <v>94</v>
      </c>
      <c r="D2" s="486"/>
      <c r="E2" s="485" t="s">
        <v>95</v>
      </c>
      <c r="F2" s="486"/>
      <c r="G2" s="482" t="s">
        <v>91</v>
      </c>
      <c r="H2" s="483"/>
      <c r="I2" s="483"/>
      <c r="J2" s="484"/>
    </row>
    <row r="3" spans="1:10" ht="39" thickBot="1">
      <c r="A3" s="22"/>
      <c r="B3" s="28"/>
      <c r="C3" s="6" t="s">
        <v>0</v>
      </c>
      <c r="D3" s="265" t="s">
        <v>93</v>
      </c>
      <c r="E3" s="32" t="s">
        <v>49</v>
      </c>
      <c r="F3" s="265" t="s">
        <v>93</v>
      </c>
      <c r="G3" s="285" t="s">
        <v>101</v>
      </c>
      <c r="H3" s="360" t="s">
        <v>102</v>
      </c>
      <c r="I3" s="350" t="s">
        <v>103</v>
      </c>
      <c r="J3" s="266" t="s">
        <v>93</v>
      </c>
    </row>
    <row r="4" spans="1:10" ht="30" customHeight="1">
      <c r="A4" s="219"/>
      <c r="B4" s="212" t="s">
        <v>44</v>
      </c>
      <c r="C4" s="267">
        <f>'地区別 '!D4</f>
        <v>1793833</v>
      </c>
      <c r="D4" s="268">
        <f>'地区別 '!E4</f>
        <v>0.07949921978760655</v>
      </c>
      <c r="E4" s="267">
        <f>'地区別 '!F4</f>
        <v>13778117</v>
      </c>
      <c r="F4" s="268">
        <f>'地区別 '!G4</f>
        <v>-0.10222219297276225</v>
      </c>
      <c r="G4" s="293">
        <f>'地区別 '!H4</f>
        <v>7833</v>
      </c>
      <c r="H4" s="361">
        <f>'地区別 '!I4</f>
        <v>262</v>
      </c>
      <c r="I4" s="351">
        <f>'地区別 '!J4</f>
        <v>8095</v>
      </c>
      <c r="J4" s="268">
        <f>'地区別 '!K4</f>
        <v>0.016449020592667063</v>
      </c>
    </row>
    <row r="5" spans="1:10" ht="30" customHeight="1">
      <c r="A5" s="220" t="s">
        <v>38</v>
      </c>
      <c r="B5" s="213" t="s">
        <v>45</v>
      </c>
      <c r="C5" s="269">
        <f>'地区別 '!D5</f>
        <v>265007</v>
      </c>
      <c r="D5" s="270">
        <f>'地区別 '!E5</f>
        <v>0.24185551744175138</v>
      </c>
      <c r="E5" s="269">
        <f>'地区別 '!F5</f>
        <v>2071013</v>
      </c>
      <c r="F5" s="270">
        <f>'地区別 '!G5</f>
        <v>1.2724298168132417</v>
      </c>
      <c r="G5" s="294">
        <f>'地区別 '!H5</f>
        <v>796</v>
      </c>
      <c r="H5" s="362">
        <f>'地区別 '!I5</f>
        <v>70</v>
      </c>
      <c r="I5" s="352">
        <f>'地区別 '!J5</f>
        <v>866</v>
      </c>
      <c r="J5" s="270">
        <f>'地区別 '!K5</f>
        <v>0.115979381443299</v>
      </c>
    </row>
    <row r="6" spans="1:10" ht="30" customHeight="1" thickBot="1">
      <c r="A6" s="221"/>
      <c r="B6" s="7" t="s">
        <v>1</v>
      </c>
      <c r="C6" s="271">
        <f>'地区別 '!D6</f>
        <v>2058840</v>
      </c>
      <c r="D6" s="272">
        <f>'地区別 '!E6</f>
        <v>0.09797597277618597</v>
      </c>
      <c r="E6" s="271">
        <f>'地区別 '!F6</f>
        <v>15849130</v>
      </c>
      <c r="F6" s="272">
        <f>'地区別 '!G6</f>
        <v>-0.025165458799846996</v>
      </c>
      <c r="G6" s="295">
        <f>'地区別 '!H6</f>
        <v>8629</v>
      </c>
      <c r="H6" s="363">
        <f>'地区別 '!I6</f>
        <v>332</v>
      </c>
      <c r="I6" s="353">
        <f>'地区別 '!J6</f>
        <v>8961</v>
      </c>
      <c r="J6" s="272">
        <f>'地区別 '!K6</f>
        <v>0.025286041189931385</v>
      </c>
    </row>
    <row r="7" spans="1:10" ht="30" customHeight="1">
      <c r="A7" s="34"/>
      <c r="B7" s="214" t="s">
        <v>44</v>
      </c>
      <c r="C7" s="267">
        <f>'地区別 '!D7</f>
        <v>1409140</v>
      </c>
      <c r="D7" s="268">
        <f>'地区別 '!E7</f>
        <v>0.08861058728916538</v>
      </c>
      <c r="E7" s="267">
        <f>'地区別 '!F7</f>
        <v>12530416</v>
      </c>
      <c r="F7" s="268">
        <f>'地区別 '!G7</f>
        <v>-0.10769023708089809</v>
      </c>
      <c r="G7" s="293">
        <f>'地区別 '!H7</f>
        <v>5301</v>
      </c>
      <c r="H7" s="361">
        <f>'地区別 '!I7</f>
        <v>7</v>
      </c>
      <c r="I7" s="351">
        <f>'地区別 '!J7</f>
        <v>5308</v>
      </c>
      <c r="J7" s="268">
        <f>'地区別 '!K7</f>
        <v>0.009509319132749994</v>
      </c>
    </row>
    <row r="8" spans="1:10" ht="30" customHeight="1">
      <c r="A8" s="34" t="s">
        <v>4</v>
      </c>
      <c r="B8" s="3" t="s">
        <v>45</v>
      </c>
      <c r="C8" s="269">
        <f>'地区別 '!D8</f>
        <v>249700</v>
      </c>
      <c r="D8" s="270">
        <f>'地区別 '!E8</f>
        <v>0.2401168103619531</v>
      </c>
      <c r="E8" s="269">
        <f>'地区別 '!F8</f>
        <v>2071013</v>
      </c>
      <c r="F8" s="270">
        <f>'地区別 '!G8</f>
        <v>1.2724298168132417</v>
      </c>
      <c r="G8" s="294">
        <f>'地区別 '!H8</f>
        <v>743</v>
      </c>
      <c r="H8" s="362">
        <f>'地区別 '!I8</f>
        <v>68</v>
      </c>
      <c r="I8" s="352">
        <f>'地区別 '!J8</f>
        <v>811</v>
      </c>
      <c r="J8" s="270">
        <f>'地区別 '!K8</f>
        <v>0.14710042432814707</v>
      </c>
    </row>
    <row r="9" spans="1:10" ht="30" customHeight="1">
      <c r="A9" s="35"/>
      <c r="B9" s="3" t="s">
        <v>1</v>
      </c>
      <c r="C9" s="269">
        <f>'地区別 '!D9</f>
        <v>1658840</v>
      </c>
      <c r="D9" s="270">
        <f>'地区別 '!E9</f>
        <v>0.10900520192994878</v>
      </c>
      <c r="E9" s="269">
        <f>'地区別 '!F9</f>
        <v>14601429</v>
      </c>
      <c r="F9" s="270">
        <f>'地区別 '!G9</f>
        <v>-0.02357964804159951</v>
      </c>
      <c r="G9" s="294">
        <f>'地区別 '!H9</f>
        <v>6044</v>
      </c>
      <c r="H9" s="362">
        <f>'地区別 '!I9</f>
        <v>75</v>
      </c>
      <c r="I9" s="352">
        <f>'地区別 '!J9</f>
        <v>6119</v>
      </c>
      <c r="J9" s="270">
        <f>'地区別 '!K9</f>
        <v>0.02581726739312651</v>
      </c>
    </row>
    <row r="10" spans="1:10" ht="30" customHeight="1">
      <c r="A10" s="211"/>
      <c r="B10" s="3" t="s">
        <v>44</v>
      </c>
      <c r="C10" s="269">
        <f>'地区別 '!D10</f>
        <v>66653</v>
      </c>
      <c r="D10" s="270">
        <f>'地区別 '!E10</f>
        <v>0.046357927786499165</v>
      </c>
      <c r="E10" s="269">
        <f>'地区別 '!F10</f>
        <v>325889</v>
      </c>
      <c r="F10" s="270">
        <f>'地区別 '!G10</f>
        <v>-0.03302484429661234</v>
      </c>
      <c r="G10" s="294">
        <f>'地区別 '!H10</f>
        <v>240</v>
      </c>
      <c r="H10" s="362">
        <f>'地区別 '!I10</f>
        <v>4</v>
      </c>
      <c r="I10" s="352">
        <f>'地区別 '!J10</f>
        <v>244</v>
      </c>
      <c r="J10" s="270">
        <f>'地区別 '!K10</f>
        <v>-0.012145748987854255</v>
      </c>
    </row>
    <row r="11" spans="1:10" ht="30" customHeight="1">
      <c r="A11" s="34" t="s">
        <v>5</v>
      </c>
      <c r="B11" s="3" t="s">
        <v>45</v>
      </c>
      <c r="C11" s="269">
        <f>'地区別 '!D11</f>
        <v>2259</v>
      </c>
      <c r="D11" s="270">
        <f>'地区別 '!E11</f>
        <v>1.4448051948051948</v>
      </c>
      <c r="E11" s="269">
        <f>'地区別 '!F11</f>
        <v>0</v>
      </c>
      <c r="F11" s="270" t="str">
        <f>'地区別 '!G11</f>
        <v>　　　　　 －</v>
      </c>
      <c r="G11" s="294">
        <f>'地区別 '!H11</f>
        <v>8</v>
      </c>
      <c r="H11" s="362">
        <f>'地区別 '!I11</f>
        <v>0</v>
      </c>
      <c r="I11" s="352">
        <f>'地区別 '!J11</f>
        <v>8</v>
      </c>
      <c r="J11" s="270">
        <f>'地区別 '!K11</f>
        <v>-0.5555555555555556</v>
      </c>
    </row>
    <row r="12" spans="1:10" ht="30" customHeight="1">
      <c r="A12" s="34"/>
      <c r="B12" s="3" t="s">
        <v>1</v>
      </c>
      <c r="C12" s="269">
        <f>'地区別 '!D12</f>
        <v>68912</v>
      </c>
      <c r="D12" s="270">
        <f>'地区別 '!E12</f>
        <v>0.0663530576875464</v>
      </c>
      <c r="E12" s="269">
        <f>'地区別 '!F12</f>
        <v>325889</v>
      </c>
      <c r="F12" s="270">
        <f>'地区別 '!G12</f>
        <v>-0.03302484429661234</v>
      </c>
      <c r="G12" s="294">
        <f>'地区別 '!H12</f>
        <v>248</v>
      </c>
      <c r="H12" s="362">
        <f>'地区別 '!I12</f>
        <v>4</v>
      </c>
      <c r="I12" s="352">
        <f>'地区別 '!J12</f>
        <v>252</v>
      </c>
      <c r="J12" s="270">
        <f>'地区別 '!K12</f>
        <v>-0.049056603773584895</v>
      </c>
    </row>
    <row r="13" spans="1:10" ht="30" customHeight="1">
      <c r="A13" s="33"/>
      <c r="B13" s="3" t="s">
        <v>44</v>
      </c>
      <c r="C13" s="269">
        <f>'地区別 '!D13</f>
        <v>9106</v>
      </c>
      <c r="D13" s="270">
        <f>'地区別 '!E13</f>
        <v>0.08702399427002505</v>
      </c>
      <c r="E13" s="269">
        <f>'地区別 '!F13</f>
        <v>14152</v>
      </c>
      <c r="F13" s="270">
        <f>'地区別 '!G13</f>
        <v>0.022100245558283937</v>
      </c>
      <c r="G13" s="294">
        <f>'地区別 '!H13</f>
        <v>90</v>
      </c>
      <c r="H13" s="362">
        <f>'地区別 '!I13</f>
        <v>2</v>
      </c>
      <c r="I13" s="352">
        <f>'地区別 '!J13</f>
        <v>92</v>
      </c>
      <c r="J13" s="270">
        <f>'地区別 '!K13</f>
        <v>0.06976744186046502</v>
      </c>
    </row>
    <row r="14" spans="1:10" ht="30" customHeight="1">
      <c r="A14" s="34" t="s">
        <v>6</v>
      </c>
      <c r="B14" s="3" t="s">
        <v>45</v>
      </c>
      <c r="C14" s="269">
        <f>'地区別 '!D14</f>
        <v>0</v>
      </c>
      <c r="D14" s="270" t="str">
        <f>'地区別 '!E14</f>
        <v>　　　　　 －</v>
      </c>
      <c r="E14" s="269">
        <f>'地区別 '!F14</f>
        <v>0</v>
      </c>
      <c r="F14" s="270" t="str">
        <f>'地区別 '!G14</f>
        <v>　　　　　 －</v>
      </c>
      <c r="G14" s="294">
        <f>'地区別 '!H14</f>
        <v>0</v>
      </c>
      <c r="H14" s="362">
        <f>'地区別 '!I14</f>
        <v>0</v>
      </c>
      <c r="I14" s="352">
        <f>'地区別 '!J14</f>
        <v>0</v>
      </c>
      <c r="J14" s="270" t="str">
        <f>'地区別 '!K14</f>
        <v>　　　　　 －</v>
      </c>
    </row>
    <row r="15" spans="1:10" ht="30" customHeight="1">
      <c r="A15" s="35"/>
      <c r="B15" s="3" t="s">
        <v>1</v>
      </c>
      <c r="C15" s="269">
        <f>'地区別 '!D15</f>
        <v>9106</v>
      </c>
      <c r="D15" s="270">
        <f>'地区別 '!E15</f>
        <v>0.08702399427002505</v>
      </c>
      <c r="E15" s="269">
        <f>'地区別 '!F15</f>
        <v>14152</v>
      </c>
      <c r="F15" s="270">
        <f>'地区別 '!G15</f>
        <v>0.022100245558283937</v>
      </c>
      <c r="G15" s="294">
        <f>'地区別 '!H15</f>
        <v>90</v>
      </c>
      <c r="H15" s="362">
        <f>'地区別 '!I15</f>
        <v>2</v>
      </c>
      <c r="I15" s="352">
        <f>'地区別 '!J15</f>
        <v>92</v>
      </c>
      <c r="J15" s="270">
        <f>'地区別 '!K15</f>
        <v>0.06976744186046502</v>
      </c>
    </row>
    <row r="16" spans="1:10" ht="30" customHeight="1">
      <c r="A16" s="34"/>
      <c r="B16" s="3" t="s">
        <v>44</v>
      </c>
      <c r="C16" s="269">
        <f>'地区別 '!D16</f>
        <v>47874</v>
      </c>
      <c r="D16" s="270">
        <f>'地区別 '!E16</f>
        <v>0.002554866811861345</v>
      </c>
      <c r="E16" s="269">
        <f>'地区別 '!F16</f>
        <v>189517</v>
      </c>
      <c r="F16" s="270">
        <f>'地区別 '!G16</f>
        <v>0.18692185807065775</v>
      </c>
      <c r="G16" s="294">
        <f>'地区別 '!H16</f>
        <v>382</v>
      </c>
      <c r="H16" s="362">
        <f>'地区別 '!I16</f>
        <v>6</v>
      </c>
      <c r="I16" s="352">
        <f>'地区別 '!J16</f>
        <v>388</v>
      </c>
      <c r="J16" s="270">
        <f>'地区別 '!K16</f>
        <v>0.005181347150259086</v>
      </c>
    </row>
    <row r="17" spans="1:10" ht="30" customHeight="1">
      <c r="A17" s="34" t="s">
        <v>8</v>
      </c>
      <c r="B17" s="3" t="s">
        <v>45</v>
      </c>
      <c r="C17" s="269">
        <f>'地区別 '!D17</f>
        <v>0</v>
      </c>
      <c r="D17" s="270" t="str">
        <f>'地区別 '!E17</f>
        <v>　　　　　 －</v>
      </c>
      <c r="E17" s="269">
        <f>'地区別 '!F17</f>
        <v>0</v>
      </c>
      <c r="F17" s="270" t="str">
        <f>'地区別 '!G17</f>
        <v>　　　　　 －</v>
      </c>
      <c r="G17" s="294">
        <f>'地区別 '!H17</f>
        <v>0</v>
      </c>
      <c r="H17" s="362">
        <f>'地区別 '!I17</f>
        <v>0</v>
      </c>
      <c r="I17" s="352">
        <f>'地区別 '!J17</f>
        <v>0</v>
      </c>
      <c r="J17" s="270" t="str">
        <f>'地区別 '!K17</f>
        <v>　　　　　 －</v>
      </c>
    </row>
    <row r="18" spans="1:10" ht="30" customHeight="1">
      <c r="A18" s="35"/>
      <c r="B18" s="3" t="s">
        <v>1</v>
      </c>
      <c r="C18" s="269">
        <f>'地区別 '!D18</f>
        <v>47874</v>
      </c>
      <c r="D18" s="270">
        <f>'地区別 '!E18</f>
        <v>0.002554866811861345</v>
      </c>
      <c r="E18" s="269">
        <f>'地区別 '!F18</f>
        <v>189517</v>
      </c>
      <c r="F18" s="270">
        <f>'地区別 '!G18</f>
        <v>0.18692185807065775</v>
      </c>
      <c r="G18" s="294">
        <f>'地区別 '!H18</f>
        <v>382</v>
      </c>
      <c r="H18" s="362">
        <f>'地区別 '!I18</f>
        <v>6</v>
      </c>
      <c r="I18" s="352">
        <f>'地区別 '!J18</f>
        <v>388</v>
      </c>
      <c r="J18" s="270">
        <f>'地区別 '!K18</f>
        <v>0.005181347150259086</v>
      </c>
    </row>
    <row r="19" spans="1:10" ht="30" customHeight="1">
      <c r="A19" s="33"/>
      <c r="B19" s="3" t="s">
        <v>44</v>
      </c>
      <c r="C19" s="269">
        <f>'地区別 '!D19</f>
        <v>47915</v>
      </c>
      <c r="D19" s="270">
        <f>'地区別 '!E19</f>
        <v>-0.014864920432583584</v>
      </c>
      <c r="E19" s="269">
        <f>'地区別 '!F19</f>
        <v>115514</v>
      </c>
      <c r="F19" s="270">
        <f>'地区別 '!G19</f>
        <v>-0.14148538472400796</v>
      </c>
      <c r="G19" s="294">
        <f>'地区別 '!H19</f>
        <v>210</v>
      </c>
      <c r="H19" s="362">
        <f>'地区別 '!I19</f>
        <v>28</v>
      </c>
      <c r="I19" s="352">
        <f>'地区別 '!J19</f>
        <v>238</v>
      </c>
      <c r="J19" s="270">
        <f>'地区別 '!K19</f>
        <v>0.02145922746781115</v>
      </c>
    </row>
    <row r="20" spans="1:10" ht="30" customHeight="1">
      <c r="A20" s="34" t="s">
        <v>9</v>
      </c>
      <c r="B20" s="3" t="s">
        <v>45</v>
      </c>
      <c r="C20" s="269">
        <f>'地区別 '!D20</f>
        <v>0</v>
      </c>
      <c r="D20" s="270" t="str">
        <f>'地区別 '!E20</f>
        <v>　　　　　 －</v>
      </c>
      <c r="E20" s="269">
        <f>'地区別 '!F20</f>
        <v>0</v>
      </c>
      <c r="F20" s="270" t="str">
        <f>'地区別 '!G20</f>
        <v>　　　　　 －</v>
      </c>
      <c r="G20" s="294">
        <f>'地区別 '!H20</f>
        <v>0</v>
      </c>
      <c r="H20" s="362">
        <f>'地区別 '!I20</f>
        <v>0</v>
      </c>
      <c r="I20" s="352">
        <f>'地区別 '!J20</f>
        <v>0</v>
      </c>
      <c r="J20" s="270" t="str">
        <f>'地区別 '!K20</f>
        <v>　　　　　 －</v>
      </c>
    </row>
    <row r="21" spans="1:10" ht="30" customHeight="1">
      <c r="A21" s="35"/>
      <c r="B21" s="3" t="s">
        <v>1</v>
      </c>
      <c r="C21" s="269">
        <f>'地区別 '!D21</f>
        <v>47915</v>
      </c>
      <c r="D21" s="270">
        <f>'地区別 '!E21</f>
        <v>-0.014864920432583584</v>
      </c>
      <c r="E21" s="269">
        <f>'地区別 '!F21</f>
        <v>115514</v>
      </c>
      <c r="F21" s="270">
        <f>'地区別 '!G21</f>
        <v>-0.14148538472400796</v>
      </c>
      <c r="G21" s="294">
        <f>'地区別 '!H21</f>
        <v>210</v>
      </c>
      <c r="H21" s="362">
        <f>'地区別 '!I21</f>
        <v>28</v>
      </c>
      <c r="I21" s="352">
        <f>'地区別 '!J21</f>
        <v>238</v>
      </c>
      <c r="J21" s="270">
        <f>'地区別 '!K21</f>
        <v>0.02145922746781115</v>
      </c>
    </row>
    <row r="22" spans="1:10" ht="30" customHeight="1">
      <c r="A22" s="33"/>
      <c r="B22" s="3" t="s">
        <v>44</v>
      </c>
      <c r="C22" s="269">
        <f>'地区別 '!D22</f>
        <v>120687</v>
      </c>
      <c r="D22" s="270">
        <f>'地区別 '!E22</f>
        <v>0.08109536521131555</v>
      </c>
      <c r="E22" s="269">
        <f>'地区別 '!F22</f>
        <v>462708</v>
      </c>
      <c r="F22" s="270">
        <f>'地区別 '!G22</f>
        <v>-0.1208484701089848</v>
      </c>
      <c r="G22" s="294">
        <f>'地区別 '!H22</f>
        <v>659</v>
      </c>
      <c r="H22" s="362">
        <f>'地区別 '!I22</f>
        <v>28</v>
      </c>
      <c r="I22" s="352">
        <f>'地区別 '!J22</f>
        <v>687</v>
      </c>
      <c r="J22" s="270">
        <f>'地区別 '!K22</f>
        <v>0.023845007451564815</v>
      </c>
    </row>
    <row r="23" spans="1:10" ht="30" customHeight="1">
      <c r="A23" s="34" t="s">
        <v>10</v>
      </c>
      <c r="B23" s="3" t="s">
        <v>45</v>
      </c>
      <c r="C23" s="269">
        <f>'地区別 '!D23</f>
        <v>13048</v>
      </c>
      <c r="D23" s="270">
        <f>'地区別 '!E23</f>
        <v>0.17338129496402876</v>
      </c>
      <c r="E23" s="269">
        <f>'地区別 '!F23</f>
        <v>0</v>
      </c>
      <c r="F23" s="270" t="str">
        <f>'地区別 '!G23</f>
        <v>　　　　　 －</v>
      </c>
      <c r="G23" s="294">
        <f>'地区別 '!H23</f>
        <v>45</v>
      </c>
      <c r="H23" s="362">
        <f>'地区別 '!I23</f>
        <v>2</v>
      </c>
      <c r="I23" s="352">
        <f>'地区別 '!J23</f>
        <v>47</v>
      </c>
      <c r="J23" s="270">
        <f>'地区別 '!K23</f>
        <v>-0.07843137254901966</v>
      </c>
    </row>
    <row r="24" spans="1:10" ht="30" customHeight="1">
      <c r="A24" s="35"/>
      <c r="B24" s="3" t="s">
        <v>1</v>
      </c>
      <c r="C24" s="269">
        <f>'地区別 '!D24</f>
        <v>133735</v>
      </c>
      <c r="D24" s="270">
        <f>'地区別 '!E24</f>
        <v>0.08945533343108991</v>
      </c>
      <c r="E24" s="269">
        <f>'地区別 '!F24</f>
        <v>462708</v>
      </c>
      <c r="F24" s="270">
        <f>'地区別 '!G24</f>
        <v>-0.1208484701089848</v>
      </c>
      <c r="G24" s="294">
        <f>'地区別 '!H24</f>
        <v>704</v>
      </c>
      <c r="H24" s="362">
        <f>'地区別 '!I24</f>
        <v>30</v>
      </c>
      <c r="I24" s="352">
        <f>'地区別 '!J24</f>
        <v>734</v>
      </c>
      <c r="J24" s="270">
        <f>'地区別 '!K24</f>
        <v>0.016620498614958512</v>
      </c>
    </row>
    <row r="25" spans="1:10" ht="30" customHeight="1">
      <c r="A25" s="25" t="s">
        <v>16</v>
      </c>
      <c r="B25" s="3" t="s">
        <v>44</v>
      </c>
      <c r="C25" s="269">
        <f>'地区別 '!D25</f>
        <v>1876</v>
      </c>
      <c r="D25" s="270">
        <f>'地区別 '!E25</f>
        <v>0.1446003660768762</v>
      </c>
      <c r="E25" s="269">
        <f>'地区別 '!F25</f>
        <v>0</v>
      </c>
      <c r="F25" s="270" t="str">
        <f>'地区別 '!G25</f>
        <v>　　　　　 －</v>
      </c>
      <c r="G25" s="294">
        <f>'地区別 '!H25</f>
        <v>32</v>
      </c>
      <c r="H25" s="362">
        <f>'地区別 '!I25</f>
        <v>0</v>
      </c>
      <c r="I25" s="352">
        <f>'地区別 '!J25</f>
        <v>32</v>
      </c>
      <c r="J25" s="270">
        <f>'地区別 '!K25</f>
        <v>0</v>
      </c>
    </row>
    <row r="26" spans="1:10" ht="30" customHeight="1">
      <c r="A26" s="25" t="s">
        <v>17</v>
      </c>
      <c r="B26" s="3" t="s">
        <v>44</v>
      </c>
      <c r="C26" s="269" t="str">
        <f>'地区別 '!D26</f>
        <v>-</v>
      </c>
      <c r="D26" s="270" t="str">
        <f>'地区別 '!E26</f>
        <v>-</v>
      </c>
      <c r="E26" s="269" t="str">
        <f>'地区別 '!F26</f>
        <v>-</v>
      </c>
      <c r="F26" s="270" t="str">
        <f>'地区別 '!G26</f>
        <v>-</v>
      </c>
      <c r="G26" s="294" t="str">
        <f>'地区別 '!H26</f>
        <v>-</v>
      </c>
      <c r="H26" s="362" t="str">
        <f>'地区別 '!I26</f>
        <v>-</v>
      </c>
      <c r="I26" s="352" t="str">
        <f>'地区別 '!J26</f>
        <v>-</v>
      </c>
      <c r="J26" s="270" t="str">
        <f>'地区別 '!K26</f>
        <v>-</v>
      </c>
    </row>
    <row r="27" spans="1:10" ht="30" customHeight="1">
      <c r="A27" s="25" t="s">
        <v>18</v>
      </c>
      <c r="B27" s="3" t="s">
        <v>44</v>
      </c>
      <c r="C27" s="269">
        <f>'地区別 '!D27</f>
        <v>683</v>
      </c>
      <c r="D27" s="270">
        <f>'地区別 '!E27</f>
        <v>-0.22998872604284104</v>
      </c>
      <c r="E27" s="269">
        <f>'地区別 '!F27</f>
        <v>402</v>
      </c>
      <c r="F27" s="270">
        <f>'地区別 '!G27</f>
        <v>-0.6104651162790697</v>
      </c>
      <c r="G27" s="294">
        <f>'地区別 '!H27</f>
        <v>28</v>
      </c>
      <c r="H27" s="362">
        <f>'地区別 '!I27</f>
        <v>0</v>
      </c>
      <c r="I27" s="352">
        <f>'地区別 '!J27</f>
        <v>28</v>
      </c>
      <c r="J27" s="270">
        <f>'地区別 '!K27</f>
        <v>0</v>
      </c>
    </row>
    <row r="28" spans="1:10" ht="30" customHeight="1">
      <c r="A28" s="25"/>
      <c r="B28" s="3" t="s">
        <v>44</v>
      </c>
      <c r="C28" s="269">
        <f>'地区別 '!D28</f>
        <v>12962</v>
      </c>
      <c r="D28" s="270">
        <f>'地区別 '!E28</f>
        <v>0.01958625029497374</v>
      </c>
      <c r="E28" s="269">
        <f>'地区別 '!F28</f>
        <v>28890</v>
      </c>
      <c r="F28" s="270">
        <f>'地区別 '!G28</f>
        <v>0.1709155757305556</v>
      </c>
      <c r="G28" s="294">
        <f>'地区別 '!H28</f>
        <v>119</v>
      </c>
      <c r="H28" s="362">
        <f>'地区別 '!I28</f>
        <v>1</v>
      </c>
      <c r="I28" s="352">
        <f>'地区別 '!J28</f>
        <v>120</v>
      </c>
      <c r="J28" s="270">
        <f>'地区別 '!K28</f>
        <v>-0.008264462809917328</v>
      </c>
    </row>
    <row r="29" spans="1:10" ht="30" customHeight="1">
      <c r="A29" s="23" t="s">
        <v>19</v>
      </c>
      <c r="B29" s="3" t="s">
        <v>45</v>
      </c>
      <c r="C29" s="269">
        <f>'地区別 '!D29</f>
        <v>0</v>
      </c>
      <c r="D29" s="270" t="str">
        <f>'地区別 '!E29</f>
        <v>　　　　　 －</v>
      </c>
      <c r="E29" s="269">
        <f>'地区別 '!F29</f>
        <v>0</v>
      </c>
      <c r="F29" s="270" t="str">
        <f>'地区別 '!G29</f>
        <v>　　　　　 －</v>
      </c>
      <c r="G29" s="294">
        <f>'地区別 '!H29</f>
        <v>0</v>
      </c>
      <c r="H29" s="362">
        <f>'地区別 '!I29</f>
        <v>0</v>
      </c>
      <c r="I29" s="352">
        <f>'地区別 '!J29</f>
        <v>0</v>
      </c>
      <c r="J29" s="270" t="str">
        <f>'地区別 '!K29</f>
        <v>　　　　　 －</v>
      </c>
    </row>
    <row r="30" spans="1:10" ht="30" customHeight="1">
      <c r="A30" s="24"/>
      <c r="B30" s="3" t="s">
        <v>1</v>
      </c>
      <c r="C30" s="269">
        <f>'地区別 '!D30</f>
        <v>12962</v>
      </c>
      <c r="D30" s="270">
        <f>'地区別 '!E30</f>
        <v>0.01958625029497374</v>
      </c>
      <c r="E30" s="269">
        <f>'地区別 '!F30</f>
        <v>28890</v>
      </c>
      <c r="F30" s="270">
        <f>'地区別 '!G30</f>
        <v>0.1709155757305556</v>
      </c>
      <c r="G30" s="294">
        <f>'地区別 '!H30</f>
        <v>119</v>
      </c>
      <c r="H30" s="362">
        <f>'地区別 '!I30</f>
        <v>1</v>
      </c>
      <c r="I30" s="352">
        <f>'地区別 '!J30</f>
        <v>120</v>
      </c>
      <c r="J30" s="270">
        <f>'地区別 '!K30</f>
        <v>-0.008264462809917328</v>
      </c>
    </row>
    <row r="31" spans="1:10" ht="30" customHeight="1">
      <c r="A31" s="168" t="s">
        <v>77</v>
      </c>
      <c r="B31" s="3" t="s">
        <v>44</v>
      </c>
      <c r="C31" s="269">
        <f>'地区別 '!D31</f>
        <v>4708</v>
      </c>
      <c r="D31" s="270">
        <f>'地区別 '!E31</f>
        <v>-0.0996366418053165</v>
      </c>
      <c r="E31" s="269">
        <f>'地区別 '!F31</f>
        <v>456</v>
      </c>
      <c r="F31" s="270">
        <f>'地区別 '!G31</f>
        <v>0.22252010723860582</v>
      </c>
      <c r="G31" s="294">
        <f>'地区別 '!H31</f>
        <v>30</v>
      </c>
      <c r="H31" s="362">
        <f>'地区別 '!I31</f>
        <v>1</v>
      </c>
      <c r="I31" s="352">
        <f>'地区別 '!J31</f>
        <v>31</v>
      </c>
      <c r="J31" s="270">
        <f>'地区別 '!K31</f>
        <v>0.1071428571428572</v>
      </c>
    </row>
    <row r="32" spans="1:10" ht="30" customHeight="1">
      <c r="A32" s="25"/>
      <c r="B32" s="3" t="s">
        <v>44</v>
      </c>
      <c r="C32" s="269">
        <f>'地区別 '!D32</f>
        <v>50525</v>
      </c>
      <c r="D32" s="270">
        <f>'地区別 '!E32</f>
        <v>0.08026341108806734</v>
      </c>
      <c r="E32" s="269">
        <f>'地区別 '!F32</f>
        <v>109647</v>
      </c>
      <c r="F32" s="270">
        <f>'地区別 '!G32</f>
        <v>0.029037192758533337</v>
      </c>
      <c r="G32" s="294">
        <f>'地区別 '!H32</f>
        <v>359</v>
      </c>
      <c r="H32" s="362">
        <f>'地区別 '!I32</f>
        <v>6</v>
      </c>
      <c r="I32" s="352">
        <f>'地区別 '!J32</f>
        <v>365</v>
      </c>
      <c r="J32" s="270">
        <f>'地区別 '!K32</f>
        <v>-0.018817204301075252</v>
      </c>
    </row>
    <row r="33" spans="1:10" ht="30" customHeight="1">
      <c r="A33" s="34" t="s">
        <v>20</v>
      </c>
      <c r="B33" s="8" t="s">
        <v>45</v>
      </c>
      <c r="C33" s="273">
        <f>'地区別 '!D33</f>
        <v>0</v>
      </c>
      <c r="D33" s="274" t="str">
        <f>'地区別 '!E33</f>
        <v>　　　　　 －</v>
      </c>
      <c r="E33" s="273">
        <f>'地区別 '!F33</f>
        <v>0</v>
      </c>
      <c r="F33" s="274" t="str">
        <f>'地区別 '!G33</f>
        <v>　　　　　 －</v>
      </c>
      <c r="G33" s="296">
        <f>'地区別 '!H33</f>
        <v>0</v>
      </c>
      <c r="H33" s="364">
        <f>'地区別 '!I33</f>
        <v>0</v>
      </c>
      <c r="I33" s="354">
        <f>'地区別 '!J33</f>
        <v>0</v>
      </c>
      <c r="J33" s="274" t="str">
        <f>'地区別 '!K33</f>
        <v>　　　　　 －</v>
      </c>
    </row>
    <row r="34" spans="1:10" ht="30" customHeight="1">
      <c r="A34" s="34"/>
      <c r="B34" s="8" t="s">
        <v>1</v>
      </c>
      <c r="C34" s="269">
        <f>'地区別 '!D34</f>
        <v>50525</v>
      </c>
      <c r="D34" s="275">
        <f>'地区別 '!E34</f>
        <v>0.08026341108806734</v>
      </c>
      <c r="E34" s="269">
        <f>'地区別 '!F34</f>
        <v>109647</v>
      </c>
      <c r="F34" s="275">
        <f>'地区別 '!G34</f>
        <v>0.029037192758533337</v>
      </c>
      <c r="G34" s="297">
        <f>'地区別 '!H34</f>
        <v>359</v>
      </c>
      <c r="H34" s="365">
        <f>'地区別 '!I34</f>
        <v>6</v>
      </c>
      <c r="I34" s="355">
        <f>'地区別 '!J34</f>
        <v>365</v>
      </c>
      <c r="J34" s="275">
        <f>'地区別 '!K34</f>
        <v>-0.018817204301075252</v>
      </c>
    </row>
    <row r="35" spans="1:10" ht="30" customHeight="1" thickBot="1">
      <c r="A35" s="33" t="s">
        <v>32</v>
      </c>
      <c r="B35" s="4" t="s">
        <v>44</v>
      </c>
      <c r="C35" s="269">
        <f>'地区別 '!D35</f>
        <v>21704</v>
      </c>
      <c r="D35" s="270">
        <f>'地区別 '!E35</f>
        <v>0.08802887507519541</v>
      </c>
      <c r="E35" s="269">
        <f>'地区別 '!F35</f>
        <v>526</v>
      </c>
      <c r="F35" s="270">
        <f>'地区別 '!G35</f>
        <v>1.5410628019323673</v>
      </c>
      <c r="G35" s="294">
        <f>'地区別 '!H35</f>
        <v>383</v>
      </c>
      <c r="H35" s="362">
        <f>'地区別 '!I35</f>
        <v>179</v>
      </c>
      <c r="I35" s="352">
        <f>'地区別 '!J35</f>
        <v>562</v>
      </c>
      <c r="J35" s="270">
        <f>'地区別 '!K35</f>
        <v>0.1195219123505975</v>
      </c>
    </row>
    <row r="36" spans="1:10" ht="30" customHeight="1">
      <c r="A36" s="219"/>
      <c r="B36" s="212" t="s">
        <v>44</v>
      </c>
      <c r="C36" s="267">
        <f>'地区別 '!D36</f>
        <v>595283</v>
      </c>
      <c r="D36" s="268">
        <f>'地区別 '!E36</f>
        <v>0.12012998620731175</v>
      </c>
      <c r="E36" s="267">
        <f>'地区別 '!F36</f>
        <v>726475</v>
      </c>
      <c r="F36" s="268">
        <f>'地区別 '!G36</f>
        <v>-0.04345862503472764</v>
      </c>
      <c r="G36" s="293">
        <f>'地区別 '!H36</f>
        <v>3888</v>
      </c>
      <c r="H36" s="361">
        <f>'地区別 '!I36</f>
        <v>452</v>
      </c>
      <c r="I36" s="351">
        <f>'地区別 '!J36</f>
        <v>4340</v>
      </c>
      <c r="J36" s="268">
        <f>'地区別 '!K36</f>
        <v>0.03902322240842704</v>
      </c>
    </row>
    <row r="37" spans="1:10" ht="30" customHeight="1">
      <c r="A37" s="220" t="s">
        <v>39</v>
      </c>
      <c r="B37" s="213" t="s">
        <v>45</v>
      </c>
      <c r="C37" s="269">
        <f>'地区別 '!D37</f>
        <v>40020</v>
      </c>
      <c r="D37" s="270">
        <f>'地区別 '!E37</f>
        <v>0.44226610926913645</v>
      </c>
      <c r="E37" s="269">
        <f>'地区別 '!F37</f>
        <v>16908</v>
      </c>
      <c r="F37" s="270">
        <f>'地区別 '!G37</f>
        <v>-0.15371139696681513</v>
      </c>
      <c r="G37" s="294">
        <f>'地区別 '!H37</f>
        <v>104</v>
      </c>
      <c r="H37" s="362">
        <f>'地区別 '!I37</f>
        <v>44</v>
      </c>
      <c r="I37" s="352">
        <f>'地区別 '!J37</f>
        <v>148</v>
      </c>
      <c r="J37" s="270">
        <f>'地区別 '!K37</f>
        <v>0.28695652173913033</v>
      </c>
    </row>
    <row r="38" spans="1:10" ht="30" customHeight="1" thickBot="1">
      <c r="A38" s="221"/>
      <c r="B38" s="7" t="s">
        <v>1</v>
      </c>
      <c r="C38" s="276">
        <f>'地区別 '!D38</f>
        <v>635303</v>
      </c>
      <c r="D38" s="272">
        <f>'地区別 '!E38</f>
        <v>0.13611498080255502</v>
      </c>
      <c r="E38" s="276">
        <f>'地区別 '!F38</f>
        <v>743383</v>
      </c>
      <c r="F38" s="272">
        <f>'地区別 '!G38</f>
        <v>-0.04628460729222794</v>
      </c>
      <c r="G38" s="295">
        <f>'地区別 '!H38</f>
        <v>3992</v>
      </c>
      <c r="H38" s="363">
        <f>'地区別 '!I38</f>
        <v>496</v>
      </c>
      <c r="I38" s="353">
        <f>'地区別 '!J38</f>
        <v>4488</v>
      </c>
      <c r="J38" s="272">
        <f>'地区別 '!K38</f>
        <v>0.04566635601118363</v>
      </c>
    </row>
    <row r="39" spans="1:10" ht="30" customHeight="1">
      <c r="A39" s="34"/>
      <c r="B39" s="214" t="s">
        <v>44</v>
      </c>
      <c r="C39" s="267">
        <f>'地区別 '!D39</f>
        <v>258642</v>
      </c>
      <c r="D39" s="277">
        <f>'地区別 '!E39</f>
        <v>0.17786734066534593</v>
      </c>
      <c r="E39" s="267">
        <f>'地区別 '!F39</f>
        <v>370488</v>
      </c>
      <c r="F39" s="277">
        <f>'地区別 '!G39</f>
        <v>-0.07631321101878097</v>
      </c>
      <c r="G39" s="298">
        <f>'地区別 '!H39</f>
        <v>1598</v>
      </c>
      <c r="H39" s="366">
        <f>'地区別 '!I39</f>
        <v>186</v>
      </c>
      <c r="I39" s="356">
        <f>'地区別 '!J39</f>
        <v>1784</v>
      </c>
      <c r="J39" s="277">
        <f>'地区別 '!K39</f>
        <v>0.09246785058175133</v>
      </c>
    </row>
    <row r="40" spans="1:10" ht="30" customHeight="1">
      <c r="A40" s="34" t="s">
        <v>11</v>
      </c>
      <c r="B40" s="3" t="s">
        <v>45</v>
      </c>
      <c r="C40" s="269">
        <f>'地区別 '!D40</f>
        <v>22740</v>
      </c>
      <c r="D40" s="270">
        <f>'地区別 '!E40</f>
        <v>0.26403557531962196</v>
      </c>
      <c r="E40" s="269">
        <f>'地区別 '!F40</f>
        <v>16908</v>
      </c>
      <c r="F40" s="270">
        <f>'地区別 '!G40</f>
        <v>-0.15371139696681513</v>
      </c>
      <c r="G40" s="294">
        <f>'地区別 '!H40</f>
        <v>82</v>
      </c>
      <c r="H40" s="362">
        <f>'地区別 '!I40</f>
        <v>3</v>
      </c>
      <c r="I40" s="352">
        <f>'地区別 '!J40</f>
        <v>85</v>
      </c>
      <c r="J40" s="270">
        <f>'地区別 '!K40</f>
        <v>0.08974358974358965</v>
      </c>
    </row>
    <row r="41" spans="1:10" ht="30" customHeight="1">
      <c r="A41" s="35"/>
      <c r="B41" s="3" t="s">
        <v>1</v>
      </c>
      <c r="C41" s="269">
        <f>'地区別 '!D41</f>
        <v>281382</v>
      </c>
      <c r="D41" s="270">
        <f>'地区別 '!E41</f>
        <v>0.18439229716931504</v>
      </c>
      <c r="E41" s="269">
        <f>'地区別 '!F41</f>
        <v>387396</v>
      </c>
      <c r="F41" s="270">
        <f>'地区別 '!G41</f>
        <v>-0.07998556080137553</v>
      </c>
      <c r="G41" s="294">
        <f>'地区別 '!H41</f>
        <v>1680</v>
      </c>
      <c r="H41" s="362">
        <f>'地区別 '!I41</f>
        <v>189</v>
      </c>
      <c r="I41" s="352">
        <f>'地区別 '!J41</f>
        <v>1869</v>
      </c>
      <c r="J41" s="270">
        <f>'地区別 '!K41</f>
        <v>0.09234365867913508</v>
      </c>
    </row>
    <row r="42" spans="1:10" ht="30" customHeight="1">
      <c r="A42" s="25"/>
      <c r="B42" s="3" t="s">
        <v>44</v>
      </c>
      <c r="C42" s="269">
        <f>'地区別 '!D42</f>
        <v>101136</v>
      </c>
      <c r="D42" s="270">
        <f>'地区別 '!E42</f>
        <v>0.05500558088104901</v>
      </c>
      <c r="E42" s="269">
        <f>'地区別 '!F42</f>
        <v>116794</v>
      </c>
      <c r="F42" s="270">
        <f>'地区別 '!G42</f>
        <v>0.012614987124909938</v>
      </c>
      <c r="G42" s="294">
        <f>'地区別 '!H42</f>
        <v>625</v>
      </c>
      <c r="H42" s="362">
        <f>'地区別 '!I42</f>
        <v>22</v>
      </c>
      <c r="I42" s="352">
        <f>'地区別 '!J42</f>
        <v>647</v>
      </c>
      <c r="J42" s="270">
        <f>'地区別 '!K42</f>
        <v>0.004658385093167627</v>
      </c>
    </row>
    <row r="43" spans="1:10" ht="30" customHeight="1">
      <c r="A43" s="23" t="s">
        <v>12</v>
      </c>
      <c r="B43" s="3" t="s">
        <v>45</v>
      </c>
      <c r="C43" s="269">
        <f>'地区別 '!D43</f>
        <v>2128</v>
      </c>
      <c r="D43" s="270">
        <f>'地区別 '!E43</f>
        <v>-0.01115241635687736</v>
      </c>
      <c r="E43" s="269">
        <f>'地区別 '!F43</f>
        <v>0</v>
      </c>
      <c r="F43" s="270" t="str">
        <f>'地区別 '!G43</f>
        <v>　　　　　 －</v>
      </c>
      <c r="G43" s="294">
        <f>'地区別 '!H43</f>
        <v>0</v>
      </c>
      <c r="H43" s="362">
        <f>'地区別 '!I43</f>
        <v>7</v>
      </c>
      <c r="I43" s="352">
        <f>'地区別 '!J43</f>
        <v>7</v>
      </c>
      <c r="J43" s="270">
        <f>'地区別 '!K43</f>
        <v>0</v>
      </c>
    </row>
    <row r="44" spans="1:10" ht="30" customHeight="1">
      <c r="A44" s="24"/>
      <c r="B44" s="3" t="s">
        <v>1</v>
      </c>
      <c r="C44" s="269">
        <f>'地区別 '!D44</f>
        <v>103264</v>
      </c>
      <c r="D44" s="270">
        <f>'地区別 '!E44</f>
        <v>0.05355302759781666</v>
      </c>
      <c r="E44" s="269">
        <f>'地区別 '!F44</f>
        <v>116794</v>
      </c>
      <c r="F44" s="270">
        <f>'地区別 '!G44</f>
        <v>0.012614987124909938</v>
      </c>
      <c r="G44" s="294">
        <f>'地区別 '!H44</f>
        <v>625</v>
      </c>
      <c r="H44" s="362">
        <f>'地区別 '!I44</f>
        <v>29</v>
      </c>
      <c r="I44" s="352">
        <f>'地区別 '!J44</f>
        <v>654</v>
      </c>
      <c r="J44" s="270">
        <f>'地区別 '!K44</f>
        <v>0.004608294930875667</v>
      </c>
    </row>
    <row r="45" spans="1:10" ht="30" customHeight="1">
      <c r="A45" s="25"/>
      <c r="B45" s="3" t="s">
        <v>44</v>
      </c>
      <c r="C45" s="269">
        <f>'地区別 '!D45</f>
        <v>25758</v>
      </c>
      <c r="D45" s="270">
        <f>'地区別 '!E45</f>
        <v>0.12205959226346064</v>
      </c>
      <c r="E45" s="269">
        <f>'地区別 '!F45</f>
        <v>0</v>
      </c>
      <c r="F45" s="270" t="str">
        <f>'地区別 '!G45</f>
        <v>　　　　　 －</v>
      </c>
      <c r="G45" s="294">
        <f>'地区別 '!H45</f>
        <v>240</v>
      </c>
      <c r="H45" s="362">
        <f>'地区別 '!I45</f>
        <v>31</v>
      </c>
      <c r="I45" s="352">
        <f>'地区別 '!J45</f>
        <v>271</v>
      </c>
      <c r="J45" s="270">
        <f>'地区別 '!K45</f>
        <v>0.04633204633204624</v>
      </c>
    </row>
    <row r="46" spans="1:10" ht="30" customHeight="1">
      <c r="A46" s="23" t="s">
        <v>13</v>
      </c>
      <c r="B46" s="3" t="s">
        <v>45</v>
      </c>
      <c r="C46" s="269">
        <f>'地区別 '!D46</f>
        <v>417</v>
      </c>
      <c r="D46" s="270">
        <f>'地区別 '!E46</f>
        <v>-0.512280701754386</v>
      </c>
      <c r="E46" s="269">
        <f>'地区別 '!F46</f>
        <v>0</v>
      </c>
      <c r="F46" s="270" t="str">
        <f>'地区別 '!G46</f>
        <v>　　　　　 －</v>
      </c>
      <c r="G46" s="294">
        <f>'地区別 '!H46</f>
        <v>0</v>
      </c>
      <c r="H46" s="362">
        <f>'地区別 '!I46</f>
        <v>3</v>
      </c>
      <c r="I46" s="352">
        <f>'地区別 '!J46</f>
        <v>3</v>
      </c>
      <c r="J46" s="270">
        <f>'地区別 '!K46</f>
        <v>0</v>
      </c>
    </row>
    <row r="47" spans="1:10" ht="30" customHeight="1" thickBot="1">
      <c r="A47" s="100"/>
      <c r="B47" s="223" t="s">
        <v>1</v>
      </c>
      <c r="C47" s="278">
        <f>'地区別 '!D47</f>
        <v>26175</v>
      </c>
      <c r="D47" s="279">
        <f>'地区別 '!E47</f>
        <v>0.09928184452563937</v>
      </c>
      <c r="E47" s="278">
        <f>'地区別 '!F47</f>
        <v>0</v>
      </c>
      <c r="F47" s="279" t="str">
        <f>'地区別 '!G47</f>
        <v>　　　　　 －</v>
      </c>
      <c r="G47" s="299">
        <f>'地区別 '!H47</f>
        <v>240</v>
      </c>
      <c r="H47" s="367">
        <f>'地区別 '!I47</f>
        <v>34</v>
      </c>
      <c r="I47" s="357">
        <f>'地区別 '!J47</f>
        <v>274</v>
      </c>
      <c r="J47" s="279">
        <f>'地区別 '!K47</f>
        <v>0.04580152671755733</v>
      </c>
    </row>
    <row r="48" spans="1:10" ht="30" customHeight="1" thickTop="1">
      <c r="A48" s="23"/>
      <c r="B48" s="222" t="s">
        <v>44</v>
      </c>
      <c r="C48" s="280">
        <f>'地区別 '!D48</f>
        <v>89586</v>
      </c>
      <c r="D48" s="274">
        <f>'地区別 '!E48</f>
        <v>0.10003806530040893</v>
      </c>
      <c r="E48" s="280">
        <f>'地区別 '!F48</f>
        <v>143252</v>
      </c>
      <c r="F48" s="274">
        <f>'地区別 '!G48</f>
        <v>-0.002034219472774934</v>
      </c>
      <c r="G48" s="296">
        <f>'地区別 '!H48</f>
        <v>586</v>
      </c>
      <c r="H48" s="364">
        <f>'地区別 '!I48</f>
        <v>20</v>
      </c>
      <c r="I48" s="354">
        <f>'地区別 '!J48</f>
        <v>606</v>
      </c>
      <c r="J48" s="274">
        <f>'地区別 '!K48</f>
        <v>-0.0016474464579900872</v>
      </c>
    </row>
    <row r="49" spans="1:10" ht="30" customHeight="1">
      <c r="A49" s="23" t="s">
        <v>21</v>
      </c>
      <c r="B49" s="3" t="s">
        <v>45</v>
      </c>
      <c r="C49" s="269">
        <f>'地区別 '!D49</f>
        <v>6617</v>
      </c>
      <c r="D49" s="270">
        <f>'地区別 '!E49</f>
        <v>0.29011503217001366</v>
      </c>
      <c r="E49" s="269">
        <f>'地区別 '!F49</f>
        <v>0</v>
      </c>
      <c r="F49" s="270" t="str">
        <f>'地区別 '!G49</f>
        <v>　　　　　 －</v>
      </c>
      <c r="G49" s="294">
        <f>'地区別 '!H49</f>
        <v>22</v>
      </c>
      <c r="H49" s="362">
        <f>'地区別 '!I49</f>
        <v>6</v>
      </c>
      <c r="I49" s="352">
        <f>'地区別 '!J49</f>
        <v>28</v>
      </c>
      <c r="J49" s="270">
        <f>'地区別 '!K49</f>
        <v>0.3999999999999999</v>
      </c>
    </row>
    <row r="50" spans="1:10" ht="30" customHeight="1">
      <c r="A50" s="24"/>
      <c r="B50" s="3" t="s">
        <v>1</v>
      </c>
      <c r="C50" s="269">
        <f>'地区別 '!D50</f>
        <v>96203</v>
      </c>
      <c r="D50" s="270">
        <f>'地区別 '!E50</f>
        <v>0.11129978745032809</v>
      </c>
      <c r="E50" s="269">
        <f>'地区別 '!F50</f>
        <v>143252</v>
      </c>
      <c r="F50" s="270">
        <f>'地区別 '!G50</f>
        <v>-0.002034219472774934</v>
      </c>
      <c r="G50" s="294">
        <f>'地区別 '!H50</f>
        <v>608</v>
      </c>
      <c r="H50" s="362">
        <f>'地区別 '!I50</f>
        <v>26</v>
      </c>
      <c r="I50" s="352">
        <f>'地区別 '!J50</f>
        <v>634</v>
      </c>
      <c r="J50" s="270">
        <f>'地区別 '!K50</f>
        <v>0.011164274322169154</v>
      </c>
    </row>
    <row r="51" spans="1:10" ht="30" customHeight="1">
      <c r="A51" s="25"/>
      <c r="B51" s="3" t="s">
        <v>44</v>
      </c>
      <c r="C51" s="269">
        <f>'地区別 '!D51</f>
        <v>34435</v>
      </c>
      <c r="D51" s="270">
        <f>'地区別 '!E51</f>
        <v>0.10460640277154032</v>
      </c>
      <c r="E51" s="269">
        <f>'地区別 '!F51</f>
        <v>22225</v>
      </c>
      <c r="F51" s="270">
        <f>'地区別 '!G51</f>
        <v>0.29584280799953366</v>
      </c>
      <c r="G51" s="294">
        <f>'地区別 '!H51</f>
        <v>360</v>
      </c>
      <c r="H51" s="362">
        <f>'地区別 '!I51</f>
        <v>29</v>
      </c>
      <c r="I51" s="352">
        <f>'地区別 '!J51</f>
        <v>389</v>
      </c>
      <c r="J51" s="270">
        <f>'地区別 '!K51</f>
        <v>-0.012690355329949221</v>
      </c>
    </row>
    <row r="52" spans="1:10" ht="30" customHeight="1">
      <c r="A52" s="23" t="s">
        <v>22</v>
      </c>
      <c r="B52" s="3" t="s">
        <v>45</v>
      </c>
      <c r="C52" s="269">
        <f>'地区別 '!D52</f>
        <v>5550</v>
      </c>
      <c r="D52" s="270">
        <f>'地区別 '!E52</f>
        <v>2.4217016029593097</v>
      </c>
      <c r="E52" s="269">
        <f>'地区別 '!F52</f>
        <v>0</v>
      </c>
      <c r="F52" s="270" t="str">
        <f>'地区別 '!G52</f>
        <v>　　　　　 －</v>
      </c>
      <c r="G52" s="294">
        <f>'地区別 '!H52</f>
        <v>0</v>
      </c>
      <c r="H52" s="362">
        <f>'地区別 '!I52</f>
        <v>18</v>
      </c>
      <c r="I52" s="352">
        <f>'地区別 '!J52</f>
        <v>18</v>
      </c>
      <c r="J52" s="270">
        <f>'地区別 '!K52</f>
        <v>1.5714285714285716</v>
      </c>
    </row>
    <row r="53" spans="1:10" ht="30" customHeight="1">
      <c r="A53" s="24"/>
      <c r="B53" s="3" t="s">
        <v>1</v>
      </c>
      <c r="C53" s="269">
        <f>'地区別 '!D53</f>
        <v>39985</v>
      </c>
      <c r="D53" s="270">
        <f>'地区別 '!E53</f>
        <v>0.21920356140992814</v>
      </c>
      <c r="E53" s="269">
        <f>'地区別 '!F53</f>
        <v>22225</v>
      </c>
      <c r="F53" s="270">
        <f>'地区別 '!G53</f>
        <v>0.29584280799953366</v>
      </c>
      <c r="G53" s="294">
        <f>'地区別 '!H53</f>
        <v>360</v>
      </c>
      <c r="H53" s="362">
        <f>'地区別 '!I53</f>
        <v>47</v>
      </c>
      <c r="I53" s="352">
        <f>'地区別 '!J53</f>
        <v>407</v>
      </c>
      <c r="J53" s="270">
        <f>'地区別 '!K53</f>
        <v>0.014962593516209433</v>
      </c>
    </row>
    <row r="54" spans="1:10" ht="30" customHeight="1">
      <c r="A54" s="169" t="s">
        <v>80</v>
      </c>
      <c r="B54" s="3" t="s">
        <v>44</v>
      </c>
      <c r="C54" s="269">
        <f>'地区別 '!D54</f>
        <v>11342</v>
      </c>
      <c r="D54" s="270">
        <f>'地区別 '!E54</f>
        <v>0.11820960268165237</v>
      </c>
      <c r="E54" s="269">
        <f>'地区別 '!F54</f>
        <v>5783</v>
      </c>
      <c r="F54" s="270">
        <f>'地区別 '!G54</f>
        <v>-0.05537406076445606</v>
      </c>
      <c r="G54" s="294">
        <f>'地区別 '!H54</f>
        <v>60</v>
      </c>
      <c r="H54" s="362">
        <f>'地区別 '!I54</f>
        <v>7</v>
      </c>
      <c r="I54" s="352">
        <f>'地区別 '!J54</f>
        <v>67</v>
      </c>
      <c r="J54" s="270">
        <f>'地区別 '!K54</f>
        <v>0</v>
      </c>
    </row>
    <row r="55" spans="1:10" ht="30" customHeight="1">
      <c r="A55" s="25"/>
      <c r="B55" s="3" t="s">
        <v>44</v>
      </c>
      <c r="C55" s="269">
        <f>'地区別 '!D55</f>
        <v>32178</v>
      </c>
      <c r="D55" s="270">
        <f>'地区別 '!E55</f>
        <v>0.047120078099576856</v>
      </c>
      <c r="E55" s="269">
        <f>'地区別 '!F55</f>
        <v>28755</v>
      </c>
      <c r="F55" s="270">
        <f>'地区別 '!G55</f>
        <v>-0.1700101024678886</v>
      </c>
      <c r="G55" s="294">
        <f>'地区別 '!H55</f>
        <v>120</v>
      </c>
      <c r="H55" s="362">
        <f>'地区別 '!I55</f>
        <v>16</v>
      </c>
      <c r="I55" s="352">
        <f>'地区別 '!J55</f>
        <v>136</v>
      </c>
      <c r="J55" s="270">
        <f>'地区別 '!K55</f>
        <v>-0.021582733812949617</v>
      </c>
    </row>
    <row r="56" spans="1:10" ht="30" customHeight="1">
      <c r="A56" s="23" t="s">
        <v>23</v>
      </c>
      <c r="B56" s="3" t="s">
        <v>45</v>
      </c>
      <c r="C56" s="269">
        <f>'地区別 '!D56</f>
        <v>0</v>
      </c>
      <c r="D56" s="270" t="str">
        <f>'地区別 '!E56</f>
        <v>　　　　　 －</v>
      </c>
      <c r="E56" s="269">
        <f>'地区別 '!F56</f>
        <v>0</v>
      </c>
      <c r="F56" s="270" t="str">
        <f>'地区別 '!G56</f>
        <v>　　　　　 －</v>
      </c>
      <c r="G56" s="294">
        <f>'地区別 '!H56</f>
        <v>0</v>
      </c>
      <c r="H56" s="362">
        <f>'地区別 '!I56</f>
        <v>0</v>
      </c>
      <c r="I56" s="352">
        <f>'地区別 '!J56</f>
        <v>0</v>
      </c>
      <c r="J56" s="270" t="str">
        <f>'地区別 '!K56</f>
        <v>　　　　　 －</v>
      </c>
    </row>
    <row r="57" spans="1:10" ht="30" customHeight="1">
      <c r="A57" s="24"/>
      <c r="B57" s="3" t="s">
        <v>1</v>
      </c>
      <c r="C57" s="269">
        <f>'地区別 '!D57</f>
        <v>32178</v>
      </c>
      <c r="D57" s="270">
        <f>'地区別 '!E57</f>
        <v>0.047120078099576856</v>
      </c>
      <c r="E57" s="269">
        <f>'地区別 '!F57</f>
        <v>28755</v>
      </c>
      <c r="F57" s="270">
        <f>'地区別 '!G57</f>
        <v>-0.1700101024678886</v>
      </c>
      <c r="G57" s="294">
        <f>'地区別 '!H57</f>
        <v>120</v>
      </c>
      <c r="H57" s="362">
        <f>'地区別 '!I57</f>
        <v>16</v>
      </c>
      <c r="I57" s="352">
        <f>'地区別 '!J57</f>
        <v>136</v>
      </c>
      <c r="J57" s="270">
        <f>'地区別 '!K57</f>
        <v>-0.021582733812949617</v>
      </c>
    </row>
    <row r="58" spans="1:10" ht="30" customHeight="1">
      <c r="A58" s="33"/>
      <c r="B58" s="3" t="s">
        <v>44</v>
      </c>
      <c r="C58" s="269">
        <f>'地区別 '!D58</f>
        <v>19561</v>
      </c>
      <c r="D58" s="270">
        <f>'地区別 '!E58</f>
        <v>0.07625859697386517</v>
      </c>
      <c r="E58" s="269">
        <f>'地区別 '!F58</f>
        <v>1698</v>
      </c>
      <c r="F58" s="270">
        <f>'地区別 '!G58</f>
        <v>-0.22571819425444595</v>
      </c>
      <c r="G58" s="294">
        <f>'地区別 '!H58</f>
        <v>147</v>
      </c>
      <c r="H58" s="362">
        <f>'地区別 '!I58</f>
        <v>141</v>
      </c>
      <c r="I58" s="352">
        <f>'地区別 '!J58</f>
        <v>288</v>
      </c>
      <c r="J58" s="270">
        <f>'地区別 '!K58</f>
        <v>0.0176678445229681</v>
      </c>
    </row>
    <row r="59" spans="1:10" ht="30" customHeight="1">
      <c r="A59" s="34" t="s">
        <v>24</v>
      </c>
      <c r="B59" s="9" t="s">
        <v>45</v>
      </c>
      <c r="C59" s="273">
        <f>'地区別 '!D59</f>
        <v>2568</v>
      </c>
      <c r="D59" s="274" t="str">
        <f>'地区別 '!E59</f>
        <v>　　　　　 －</v>
      </c>
      <c r="E59" s="273">
        <f>'地区別 '!F59</f>
        <v>0</v>
      </c>
      <c r="F59" s="274" t="str">
        <f>'地区別 '!G59</f>
        <v>　　　　　 －</v>
      </c>
      <c r="G59" s="296">
        <f>'地区別 '!H59</f>
        <v>0</v>
      </c>
      <c r="H59" s="364">
        <f>'地区別 '!I59</f>
        <v>7</v>
      </c>
      <c r="I59" s="354">
        <f>'地区別 '!J59</f>
        <v>7</v>
      </c>
      <c r="J59" s="274" t="str">
        <f>'地区別 '!K59</f>
        <v>　　　　　 －</v>
      </c>
    </row>
    <row r="60" spans="1:10" ht="30" customHeight="1">
      <c r="A60" s="35"/>
      <c r="B60" s="3" t="s">
        <v>1</v>
      </c>
      <c r="C60" s="269">
        <f>'地区別 '!D60</f>
        <v>22129</v>
      </c>
      <c r="D60" s="274">
        <f>'地区別 '!E60</f>
        <v>0.21755158184319123</v>
      </c>
      <c r="E60" s="269">
        <f>'地区別 '!F60</f>
        <v>1698</v>
      </c>
      <c r="F60" s="274">
        <f>'地区別 '!G60</f>
        <v>-0.22571819425444595</v>
      </c>
      <c r="G60" s="296">
        <f>'地区別 '!H60</f>
        <v>147</v>
      </c>
      <c r="H60" s="364">
        <f>'地区別 '!I60</f>
        <v>148</v>
      </c>
      <c r="I60" s="354">
        <f>'地区別 '!J60</f>
        <v>295</v>
      </c>
      <c r="J60" s="274">
        <f>'地区別 '!K60</f>
        <v>0.042402826855123754</v>
      </c>
    </row>
    <row r="61" spans="1:10" ht="30" customHeight="1" thickBot="1">
      <c r="A61" s="33" t="s">
        <v>82</v>
      </c>
      <c r="B61" s="10" t="s">
        <v>44</v>
      </c>
      <c r="C61" s="281">
        <f>'地区別 '!D61</f>
        <v>22645</v>
      </c>
      <c r="D61" s="282">
        <f>'地区別 '!E61</f>
        <v>0.05936564371257491</v>
      </c>
      <c r="E61" s="281">
        <f>'地区別 '!F61</f>
        <v>37480</v>
      </c>
      <c r="F61" s="282">
        <f>'地区別 '!G61</f>
        <v>-0.048489464331048504</v>
      </c>
      <c r="G61" s="300">
        <f>'地区別 '!H61</f>
        <v>152</v>
      </c>
      <c r="H61" s="368">
        <f>'地区別 '!I61</f>
        <v>0</v>
      </c>
      <c r="I61" s="358">
        <f>'地区別 '!J61</f>
        <v>152</v>
      </c>
      <c r="J61" s="282">
        <f>'地区別 '!K61</f>
        <v>0.0066225165562914245</v>
      </c>
    </row>
    <row r="62" spans="1:10" s="11" customFormat="1" ht="30" customHeight="1">
      <c r="A62" s="479" t="s">
        <v>56</v>
      </c>
      <c r="B62" s="215" t="s">
        <v>44</v>
      </c>
      <c r="C62" s="267">
        <f>'地区別 '!D62</f>
        <v>6078682</v>
      </c>
      <c r="D62" s="268">
        <f>'地区別 '!E62</f>
        <v>0.052782694041949574</v>
      </c>
      <c r="E62" s="267">
        <f>'地区別 '!F62</f>
        <v>56304048</v>
      </c>
      <c r="F62" s="268">
        <f>'地区別 '!G62</f>
        <v>-0.10562126657479953</v>
      </c>
      <c r="G62" s="293">
        <f>'地区別 '!H62</f>
        <v>21336</v>
      </c>
      <c r="H62" s="361">
        <f>'地区別 '!I62</f>
        <v>890</v>
      </c>
      <c r="I62" s="351">
        <f>'地区別 '!J62</f>
        <v>22226</v>
      </c>
      <c r="J62" s="268">
        <f>'地区別 '!K62</f>
        <v>0.12679340937896066</v>
      </c>
    </row>
    <row r="63" spans="1:10" s="11" customFormat="1" ht="30" customHeight="1">
      <c r="A63" s="480"/>
      <c r="B63" s="216" t="s">
        <v>45</v>
      </c>
      <c r="C63" s="269">
        <f>'地区別 '!D63</f>
        <v>4326474</v>
      </c>
      <c r="D63" s="270">
        <f>'地区別 '!E63</f>
        <v>0.07590249899844603</v>
      </c>
      <c r="E63" s="269">
        <f>'地区別 '!F63</f>
        <v>247630098</v>
      </c>
      <c r="F63" s="270">
        <f>'地区別 '!G63</f>
        <v>0.0666238317344392</v>
      </c>
      <c r="G63" s="294">
        <f>'地区別 '!H63</f>
        <v>20243</v>
      </c>
      <c r="H63" s="362">
        <f>'地区別 '!I63</f>
        <v>196</v>
      </c>
      <c r="I63" s="352">
        <f>'地区別 '!J63</f>
        <v>20439</v>
      </c>
      <c r="J63" s="270">
        <f>'地区別 '!K63</f>
        <v>0.778386844166014</v>
      </c>
    </row>
    <row r="64" spans="1:10" s="11" customFormat="1" ht="30" customHeight="1" thickBot="1">
      <c r="A64" s="481"/>
      <c r="B64" s="12" t="s">
        <v>1</v>
      </c>
      <c r="C64" s="271">
        <f>'地区別 '!D64</f>
        <v>10405156</v>
      </c>
      <c r="D64" s="272">
        <f>'地区別 '!E64</f>
        <v>0.06227416165314126</v>
      </c>
      <c r="E64" s="271">
        <f>'地区別 '!F64</f>
        <v>303934146</v>
      </c>
      <c r="F64" s="272">
        <f>'地区別 '!G64</f>
        <v>0.029881003656225813</v>
      </c>
      <c r="G64" s="295">
        <f>'地区別 '!H64</f>
        <v>41579</v>
      </c>
      <c r="H64" s="363">
        <f>'地区別 '!I64</f>
        <v>1086</v>
      </c>
      <c r="I64" s="353">
        <f>'地区別 '!J64</f>
        <v>42665</v>
      </c>
      <c r="J64" s="272">
        <f>'地区別 '!K64</f>
        <v>0.3666794797873021</v>
      </c>
    </row>
    <row r="65" spans="1:10" ht="30" customHeight="1">
      <c r="A65" s="34"/>
      <c r="B65" s="214" t="s">
        <v>44</v>
      </c>
      <c r="C65" s="267">
        <f>'地区別 '!D65</f>
        <v>573684</v>
      </c>
      <c r="D65" s="277">
        <f>'地区別 '!E65</f>
        <v>-0.012643064901984413</v>
      </c>
      <c r="E65" s="267">
        <f>'地区別 '!F65</f>
        <v>2035828</v>
      </c>
      <c r="F65" s="277">
        <f>'地区別 '!G65</f>
        <v>-0.2904391493194123</v>
      </c>
      <c r="G65" s="298">
        <f>'地区別 '!H65</f>
        <v>4231</v>
      </c>
      <c r="H65" s="366">
        <f>'地区別 '!I65</f>
        <v>0</v>
      </c>
      <c r="I65" s="356">
        <f>'地区別 '!J65</f>
        <v>4231</v>
      </c>
      <c r="J65" s="277">
        <f>'地区別 '!K65</f>
        <v>1.2710681696188941</v>
      </c>
    </row>
    <row r="66" spans="1:10" ht="30" customHeight="1">
      <c r="A66" s="34" t="s">
        <v>83</v>
      </c>
      <c r="B66" s="3" t="s">
        <v>45</v>
      </c>
      <c r="C66" s="269">
        <f>'地区別 '!D66</f>
        <v>2774293</v>
      </c>
      <c r="D66" s="270">
        <f>'地区別 '!E66</f>
        <v>0.07454102500542259</v>
      </c>
      <c r="E66" s="269">
        <f>'地区別 '!F66</f>
        <v>199164000</v>
      </c>
      <c r="F66" s="270">
        <f>'地区別 '!G66</f>
        <v>0.05291984309081488</v>
      </c>
      <c r="G66" s="294">
        <f>'地区別 '!H66</f>
        <v>16722</v>
      </c>
      <c r="H66" s="362">
        <f>'地区別 '!I66</f>
        <v>0</v>
      </c>
      <c r="I66" s="352">
        <f>'地区別 '!J66</f>
        <v>16722</v>
      </c>
      <c r="J66" s="270">
        <f>'地区別 '!K66</f>
        <v>1.126939709997456</v>
      </c>
    </row>
    <row r="67" spans="1:10" ht="30" customHeight="1">
      <c r="A67" s="35"/>
      <c r="B67" s="3" t="s">
        <v>1</v>
      </c>
      <c r="C67" s="269">
        <f>'地区別 '!D67</f>
        <v>3347977</v>
      </c>
      <c r="D67" s="270">
        <f>'地区別 '!E67</f>
        <v>0.05852501051260406</v>
      </c>
      <c r="E67" s="269">
        <f>'地区別 '!F67</f>
        <v>201199828</v>
      </c>
      <c r="F67" s="270">
        <f>'地区別 '!G67</f>
        <v>0.04778950128395465</v>
      </c>
      <c r="G67" s="294">
        <f>'地区別 '!H67</f>
        <v>20953</v>
      </c>
      <c r="H67" s="362">
        <f>'地区別 '!I67</f>
        <v>0</v>
      </c>
      <c r="I67" s="352">
        <f>'地区別 '!J67</f>
        <v>20953</v>
      </c>
      <c r="J67" s="270">
        <f>'地区別 '!K67</f>
        <v>1.1545501285347042</v>
      </c>
    </row>
    <row r="68" spans="1:10" ht="30" customHeight="1">
      <c r="A68" s="26" t="s">
        <v>2</v>
      </c>
      <c r="B68" s="3" t="s">
        <v>44</v>
      </c>
      <c r="C68" s="269">
        <f>'地区別 '!D68</f>
        <v>5295213</v>
      </c>
      <c r="D68" s="270">
        <f>'地区別 '!E68</f>
        <v>0.056605855575870834</v>
      </c>
      <c r="E68" s="269">
        <f>'地区別 '!F68</f>
        <v>54122655</v>
      </c>
      <c r="F68" s="270">
        <f>'地区別 '!G68</f>
        <v>-0.09666830661505954</v>
      </c>
      <c r="G68" s="294">
        <f>'地区別 '!H68</f>
        <v>14984</v>
      </c>
      <c r="H68" s="362">
        <f>'地区別 '!I68</f>
        <v>160</v>
      </c>
      <c r="I68" s="352">
        <f>'地区別 '!J68</f>
        <v>15144</v>
      </c>
      <c r="J68" s="270">
        <f>'地区別 '!K68</f>
        <v>0.005778043434947255</v>
      </c>
    </row>
    <row r="69" spans="1:10" ht="30" customHeight="1">
      <c r="A69" s="26" t="s">
        <v>47</v>
      </c>
      <c r="B69" s="3" t="s">
        <v>45</v>
      </c>
      <c r="C69" s="269">
        <f>'地区別 '!D69</f>
        <v>1502028</v>
      </c>
      <c r="D69" s="270">
        <f>'地区別 '!E69</f>
        <v>0.07352048834980396</v>
      </c>
      <c r="E69" s="269">
        <f>'地区別 '!F69</f>
        <v>48377911</v>
      </c>
      <c r="F69" s="270">
        <f>'地区別 '!G69</f>
        <v>0.12672112161616522</v>
      </c>
      <c r="G69" s="294">
        <f>'地区別 '!H69</f>
        <v>3367</v>
      </c>
      <c r="H69" s="362">
        <f>'地区別 '!I69</f>
        <v>186</v>
      </c>
      <c r="I69" s="352">
        <f>'地区別 '!J69</f>
        <v>3553</v>
      </c>
      <c r="J69" s="270">
        <f>'地区別 '!K69</f>
        <v>0.02450980392156854</v>
      </c>
    </row>
    <row r="70" spans="1:10" ht="30" customHeight="1">
      <c r="A70" s="26"/>
      <c r="B70" s="3" t="s">
        <v>1</v>
      </c>
      <c r="C70" s="269">
        <f>'地区別 '!D70</f>
        <v>6797241</v>
      </c>
      <c r="D70" s="270">
        <f>'地区別 '!E70</f>
        <v>0.060297546661109314</v>
      </c>
      <c r="E70" s="269">
        <f>'地区別 '!F70</f>
        <v>102500566</v>
      </c>
      <c r="F70" s="270">
        <f>'地区別 '!G70</f>
        <v>-0.003410940908467719</v>
      </c>
      <c r="G70" s="294">
        <f>'地区別 '!H70</f>
        <v>18351</v>
      </c>
      <c r="H70" s="362">
        <f>'地区別 '!I70</f>
        <v>346</v>
      </c>
      <c r="I70" s="352">
        <f>'地区別 '!J70</f>
        <v>18697</v>
      </c>
      <c r="J70" s="270">
        <f>'地区別 '!K70</f>
        <v>0.009284750337381853</v>
      </c>
    </row>
    <row r="71" spans="1:10" ht="30" customHeight="1">
      <c r="A71" s="25"/>
      <c r="B71" s="3" t="s">
        <v>44</v>
      </c>
      <c r="C71" s="269">
        <f>'地区別 '!D71</f>
        <v>84192</v>
      </c>
      <c r="D71" s="270">
        <f>'地区別 '!E71</f>
        <v>0.18491830042362745</v>
      </c>
      <c r="E71" s="269">
        <f>'地区別 '!F71</f>
        <v>16405</v>
      </c>
      <c r="F71" s="270">
        <f>'地区別 '!G71</f>
        <v>-0.4808051397284553</v>
      </c>
      <c r="G71" s="294">
        <f>'地区別 '!H71</f>
        <v>688</v>
      </c>
      <c r="H71" s="362">
        <f>'地区別 '!I71</f>
        <v>168</v>
      </c>
      <c r="I71" s="352">
        <f>'地区別 '!J71</f>
        <v>856</v>
      </c>
      <c r="J71" s="270">
        <f>'地区別 '!K71</f>
        <v>0.028846153846153744</v>
      </c>
    </row>
    <row r="72" spans="1:10" ht="30" customHeight="1">
      <c r="A72" s="23" t="s">
        <v>14</v>
      </c>
      <c r="B72" s="3" t="s">
        <v>45</v>
      </c>
      <c r="C72" s="269">
        <f>'地区別 '!D72</f>
        <v>12159</v>
      </c>
      <c r="D72" s="270">
        <f>'地区別 '!E72</f>
        <v>0.5727590221187426</v>
      </c>
      <c r="E72" s="269">
        <f>'地区別 '!F72</f>
        <v>10654</v>
      </c>
      <c r="F72" s="270">
        <f>'地区別 '!G72</f>
        <v>-0.254912930974194</v>
      </c>
      <c r="G72" s="294">
        <f>'地区別 '!H72</f>
        <v>33</v>
      </c>
      <c r="H72" s="362">
        <f>'地区別 '!I72</f>
        <v>0</v>
      </c>
      <c r="I72" s="352">
        <f>'地区別 '!J72</f>
        <v>33</v>
      </c>
      <c r="J72" s="270">
        <f>'地区別 '!K72</f>
        <v>0.10000000000000009</v>
      </c>
    </row>
    <row r="73" spans="1:10" ht="30" customHeight="1">
      <c r="A73" s="26"/>
      <c r="B73" s="3" t="s">
        <v>1</v>
      </c>
      <c r="C73" s="269">
        <f>'地区別 '!D73</f>
        <v>96351</v>
      </c>
      <c r="D73" s="270">
        <f>'地区別 '!E73</f>
        <v>0.2229767465475223</v>
      </c>
      <c r="E73" s="269">
        <f>'地区別 '!F73</f>
        <v>27059</v>
      </c>
      <c r="F73" s="270">
        <f>'地区別 '!G73</f>
        <v>-0.4104279240020917</v>
      </c>
      <c r="G73" s="294">
        <f>'地区別 '!H73</f>
        <v>721</v>
      </c>
      <c r="H73" s="362">
        <f>'地区別 '!I73</f>
        <v>168</v>
      </c>
      <c r="I73" s="352">
        <f>'地区別 '!J73</f>
        <v>889</v>
      </c>
      <c r="J73" s="270">
        <f>'地区別 '!K73</f>
        <v>0.03132250580046403</v>
      </c>
    </row>
    <row r="74" spans="1:10" ht="30" customHeight="1">
      <c r="A74" s="25" t="s">
        <v>25</v>
      </c>
      <c r="B74" s="3" t="s">
        <v>44</v>
      </c>
      <c r="C74" s="269">
        <f>'地区別 '!D74</f>
        <v>2318</v>
      </c>
      <c r="D74" s="270">
        <f>'地区別 '!E74</f>
        <v>0.22645502645502646</v>
      </c>
      <c r="E74" s="269">
        <f>'地区別 '!F74</f>
        <v>1321</v>
      </c>
      <c r="F74" s="270">
        <f>'地区別 '!G74</f>
        <v>-0.09147180192572213</v>
      </c>
      <c r="G74" s="294">
        <f>'地区別 '!H74</f>
        <v>84</v>
      </c>
      <c r="H74" s="362">
        <f>'地区別 '!I74</f>
        <v>125</v>
      </c>
      <c r="I74" s="352">
        <f>'地区別 '!J74</f>
        <v>209</v>
      </c>
      <c r="J74" s="270">
        <f>'地区別 '!K74</f>
        <v>-0.07929515418502198</v>
      </c>
    </row>
    <row r="75" spans="1:10" ht="30" customHeight="1">
      <c r="A75" s="25" t="s">
        <v>26</v>
      </c>
      <c r="B75" s="3" t="s">
        <v>44</v>
      </c>
      <c r="C75" s="269">
        <f>'地区別 '!D75</f>
        <v>1992</v>
      </c>
      <c r="D75" s="270">
        <f>'地区別 '!E75</f>
        <v>0.17452830188679247</v>
      </c>
      <c r="E75" s="269">
        <f>'地区別 '!F75</f>
        <v>292</v>
      </c>
      <c r="F75" s="270">
        <f>'地区別 '!G75</f>
        <v>-0.4101010101010101</v>
      </c>
      <c r="G75" s="294">
        <f>'地区別 '!H75</f>
        <v>88</v>
      </c>
      <c r="H75" s="362">
        <f>'地区別 '!I75</f>
        <v>0</v>
      </c>
      <c r="I75" s="352">
        <f>'地区別 '!J75</f>
        <v>88</v>
      </c>
      <c r="J75" s="270">
        <f>'地区別 '!K75</f>
        <v>0.04761904761904767</v>
      </c>
    </row>
    <row r="76" spans="1:10" ht="30" customHeight="1">
      <c r="A76" s="25" t="s">
        <v>86</v>
      </c>
      <c r="B76" s="3" t="s">
        <v>44</v>
      </c>
      <c r="C76" s="269">
        <f>'地区別 '!D76</f>
        <v>17181</v>
      </c>
      <c r="D76" s="270">
        <f>'地区別 '!E76</f>
        <v>0.15015396974159856</v>
      </c>
      <c r="E76" s="269">
        <f>'地区別 '!F76</f>
        <v>78182</v>
      </c>
      <c r="F76" s="270">
        <f>'地区別 '!G76</f>
        <v>-0.06940592527346956</v>
      </c>
      <c r="G76" s="294">
        <f>'地区別 '!H76</f>
        <v>137</v>
      </c>
      <c r="H76" s="362">
        <f>'地区別 '!I76</f>
        <v>40</v>
      </c>
      <c r="I76" s="352">
        <f>'地区別 '!J76</f>
        <v>177</v>
      </c>
      <c r="J76" s="270">
        <f>'地区別 '!K76</f>
        <v>0.13461538461538458</v>
      </c>
    </row>
    <row r="77" spans="1:10" ht="30" customHeight="1">
      <c r="A77" s="25" t="s">
        <v>27</v>
      </c>
      <c r="B77" s="3" t="s">
        <v>44</v>
      </c>
      <c r="C77" s="269">
        <f>'地区別 '!D77</f>
        <v>2929</v>
      </c>
      <c r="D77" s="270">
        <f>'地区別 '!E77</f>
        <v>0.2168674698795181</v>
      </c>
      <c r="E77" s="269">
        <f>'地区別 '!F77</f>
        <v>1539</v>
      </c>
      <c r="F77" s="270">
        <f>'地区別 '!G77</f>
        <v>-0.12755102040816324</v>
      </c>
      <c r="G77" s="294">
        <f>'地区別 '!H77</f>
        <v>117</v>
      </c>
      <c r="H77" s="362">
        <f>'地区別 '!I77</f>
        <v>6</v>
      </c>
      <c r="I77" s="352">
        <f>'地区別 '!J77</f>
        <v>123</v>
      </c>
      <c r="J77" s="270">
        <f>'地区別 '!K77</f>
        <v>0.04237288135593231</v>
      </c>
    </row>
    <row r="78" spans="1:10" ht="30" customHeight="1">
      <c r="A78" s="25" t="s">
        <v>28</v>
      </c>
      <c r="B78" s="3" t="s">
        <v>44</v>
      </c>
      <c r="C78" s="269">
        <f>'地区別 '!D78</f>
        <v>1878</v>
      </c>
      <c r="D78" s="270">
        <f>'地区別 '!E78</f>
        <v>0.1556923076923078</v>
      </c>
      <c r="E78" s="269">
        <f>'地区別 '!F78</f>
        <v>256</v>
      </c>
      <c r="F78" s="270">
        <f>'地区別 '!G78</f>
        <v>1.4150943396226414</v>
      </c>
      <c r="G78" s="294">
        <f>'地区別 '!H78</f>
        <v>83</v>
      </c>
      <c r="H78" s="362">
        <f>'地区別 '!I78</f>
        <v>1</v>
      </c>
      <c r="I78" s="352">
        <f>'地区別 '!J78</f>
        <v>84</v>
      </c>
      <c r="J78" s="270">
        <f>'地区別 '!K78</f>
        <v>0.024390243902439046</v>
      </c>
    </row>
    <row r="79" spans="1:10" ht="30" customHeight="1">
      <c r="A79" s="25" t="s">
        <v>29</v>
      </c>
      <c r="B79" s="3" t="s">
        <v>44</v>
      </c>
      <c r="C79" s="269">
        <f>'地区別 '!D79</f>
        <v>0</v>
      </c>
      <c r="D79" s="270" t="str">
        <f>'地区別 '!E79</f>
        <v>　　　　　 －</v>
      </c>
      <c r="E79" s="269">
        <f>'地区別 '!F79</f>
        <v>0</v>
      </c>
      <c r="F79" s="270" t="str">
        <f>'地区別 '!G79</f>
        <v>　　　　　 －</v>
      </c>
      <c r="G79" s="294">
        <f>'地区別 '!H79</f>
        <v>0</v>
      </c>
      <c r="H79" s="362">
        <f>'地区別 '!I79</f>
        <v>6</v>
      </c>
      <c r="I79" s="352">
        <f>'地区別 '!J79</f>
        <v>6</v>
      </c>
      <c r="J79" s="270">
        <f>'地区別 '!K79</f>
        <v>1</v>
      </c>
    </row>
    <row r="80" spans="1:10" ht="30" customHeight="1">
      <c r="A80" s="25"/>
      <c r="B80" s="3" t="s">
        <v>44</v>
      </c>
      <c r="C80" s="269">
        <f>'地区別 '!D80</f>
        <v>9048</v>
      </c>
      <c r="D80" s="270">
        <f>'地区別 '!E80</f>
        <v>-0.017802865827181935</v>
      </c>
      <c r="E80" s="269">
        <f>'地区別 '!F80</f>
        <v>0</v>
      </c>
      <c r="F80" s="270" t="str">
        <f>'地区別 '!G80</f>
        <v>　　　　　 －</v>
      </c>
      <c r="G80" s="294">
        <f>'地区別 '!H80</f>
        <v>90</v>
      </c>
      <c r="H80" s="362">
        <f>'地区別 '!I80</f>
        <v>94</v>
      </c>
      <c r="I80" s="352">
        <f>'地区別 '!J80</f>
        <v>184</v>
      </c>
      <c r="J80" s="270">
        <f>'地区別 '!K80</f>
        <v>-0.23333333333333328</v>
      </c>
    </row>
    <row r="81" spans="1:10" ht="30" customHeight="1">
      <c r="A81" s="23" t="s">
        <v>30</v>
      </c>
      <c r="B81" s="3" t="s">
        <v>45</v>
      </c>
      <c r="C81" s="269">
        <f>'地区別 '!D81</f>
        <v>0</v>
      </c>
      <c r="D81" s="270">
        <f>'地区別 '!E81</f>
        <v>-1</v>
      </c>
      <c r="E81" s="269">
        <f>'地区別 '!F81</f>
        <v>0</v>
      </c>
      <c r="F81" s="270" t="str">
        <f>'地区別 '!G81</f>
        <v>　　　　　 －</v>
      </c>
      <c r="G81" s="294">
        <f>'地区別 '!H81</f>
        <v>0</v>
      </c>
      <c r="H81" s="362">
        <f>'地区別 '!I81</f>
        <v>0</v>
      </c>
      <c r="I81" s="352">
        <f>'地区別 '!J81</f>
        <v>0</v>
      </c>
      <c r="J81" s="270">
        <f>'地区別 '!K81</f>
        <v>-1</v>
      </c>
    </row>
    <row r="82" spans="1:10" ht="30" customHeight="1">
      <c r="A82" s="23"/>
      <c r="B82" s="3" t="s">
        <v>1</v>
      </c>
      <c r="C82" s="269">
        <f>'地区別 '!D82</f>
        <v>9048</v>
      </c>
      <c r="D82" s="270">
        <f>'地区別 '!E82</f>
        <v>-0.06432264736297832</v>
      </c>
      <c r="E82" s="269">
        <f>'地区別 '!F82</f>
        <v>0</v>
      </c>
      <c r="F82" s="270" t="str">
        <f>'地区別 '!G82</f>
        <v>　　　　　 －</v>
      </c>
      <c r="G82" s="294">
        <f>'地区別 '!H82</f>
        <v>90</v>
      </c>
      <c r="H82" s="362">
        <f>'地区別 '!I82</f>
        <v>94</v>
      </c>
      <c r="I82" s="352">
        <f>'地区別 '!J82</f>
        <v>184</v>
      </c>
      <c r="J82" s="270">
        <f>'地区別 '!K82</f>
        <v>-0.24279835390946503</v>
      </c>
    </row>
    <row r="83" spans="1:10" ht="30" customHeight="1">
      <c r="A83" s="25"/>
      <c r="B83" s="3" t="s">
        <v>44</v>
      </c>
      <c r="C83" s="269">
        <f>'地区別 '!D83</f>
        <v>37195</v>
      </c>
      <c r="D83" s="270">
        <f>'地区別 '!E83</f>
        <v>0.21576126037785182</v>
      </c>
      <c r="E83" s="269">
        <f>'地区別 '!F83</f>
        <v>44160</v>
      </c>
      <c r="F83" s="270">
        <f>'地区別 '!G83</f>
        <v>-0.04774226937508086</v>
      </c>
      <c r="G83" s="294">
        <f>'地区別 '!H83</f>
        <v>269</v>
      </c>
      <c r="H83" s="362">
        <f>'地区別 '!I83</f>
        <v>42</v>
      </c>
      <c r="I83" s="352">
        <f>'地区別 '!J83</f>
        <v>311</v>
      </c>
      <c r="J83" s="270">
        <f>'地区別 '!K83</f>
        <v>0.09893992932862195</v>
      </c>
    </row>
    <row r="84" spans="1:10" ht="30" customHeight="1">
      <c r="A84" s="23" t="s">
        <v>55</v>
      </c>
      <c r="B84" s="3" t="s">
        <v>45</v>
      </c>
      <c r="C84" s="269">
        <f>'地区別 '!D84</f>
        <v>26227</v>
      </c>
      <c r="D84" s="270">
        <f>'地区別 '!E84</f>
        <v>0.12143498524821483</v>
      </c>
      <c r="E84" s="269">
        <f>'地区別 '!F84</f>
        <v>51981</v>
      </c>
      <c r="F84" s="270">
        <f>'地区別 '!G84</f>
        <v>0.5786260932944607</v>
      </c>
      <c r="G84" s="294">
        <f>'地区別 '!H84</f>
        <v>95</v>
      </c>
      <c r="H84" s="362">
        <f>'地区別 '!I84</f>
        <v>1</v>
      </c>
      <c r="I84" s="352">
        <f>'地区別 '!J84</f>
        <v>96</v>
      </c>
      <c r="J84" s="270">
        <f>'地区別 '!K84</f>
        <v>-0.07692307692307687</v>
      </c>
    </row>
    <row r="85" spans="1:10" ht="30" customHeight="1">
      <c r="A85" s="24"/>
      <c r="B85" s="3" t="s">
        <v>1</v>
      </c>
      <c r="C85" s="269">
        <f>'地区別 '!D85</f>
        <v>63422</v>
      </c>
      <c r="D85" s="270">
        <f>'地区別 '!E85</f>
        <v>0.17489487041736917</v>
      </c>
      <c r="E85" s="269">
        <f>'地区別 '!F85</f>
        <v>96141</v>
      </c>
      <c r="F85" s="270">
        <f>'地区別 '!G85</f>
        <v>0.21234016796549904</v>
      </c>
      <c r="G85" s="294">
        <f>'地区別 '!H85</f>
        <v>364</v>
      </c>
      <c r="H85" s="362">
        <f>'地区別 '!I85</f>
        <v>43</v>
      </c>
      <c r="I85" s="352">
        <f>'地区別 '!J85</f>
        <v>407</v>
      </c>
      <c r="J85" s="270">
        <f>'地区別 '!K85</f>
        <v>0.05167958656330751</v>
      </c>
    </row>
    <row r="86" spans="1:10" ht="30" customHeight="1">
      <c r="A86" s="25" t="s">
        <v>34</v>
      </c>
      <c r="B86" s="3" t="s">
        <v>44</v>
      </c>
      <c r="C86" s="269">
        <f>'地区別 '!D86</f>
        <v>8535</v>
      </c>
      <c r="D86" s="270">
        <f>'地区別 '!E86</f>
        <v>0.2152926099957284</v>
      </c>
      <c r="E86" s="269">
        <f>'地区別 '!F86</f>
        <v>3410</v>
      </c>
      <c r="F86" s="270">
        <f>'地区別 '!G86</f>
        <v>-0.10779696493982205</v>
      </c>
      <c r="G86" s="294">
        <f>'地区別 '!H86</f>
        <v>385</v>
      </c>
      <c r="H86" s="362">
        <f>'地区別 '!I86</f>
        <v>238</v>
      </c>
      <c r="I86" s="352">
        <f>'地区別 '!J86</f>
        <v>623</v>
      </c>
      <c r="J86" s="270">
        <f>'地区別 '!K86</f>
        <v>0.04006677796327218</v>
      </c>
    </row>
    <row r="87" spans="1:10" ht="30" customHeight="1">
      <c r="A87" s="25"/>
      <c r="B87" s="217" t="s">
        <v>59</v>
      </c>
      <c r="C87" s="269">
        <f>'地区別 '!D87</f>
        <v>44517</v>
      </c>
      <c r="D87" s="270">
        <f>'地区別 '!E87</f>
        <v>0.0879032258064516</v>
      </c>
      <c r="E87" s="269">
        <f>'地区別 '!F87</f>
        <v>0</v>
      </c>
      <c r="F87" s="270" t="str">
        <f>'地区別 '!G87</f>
        <v>　　　　　 －</v>
      </c>
      <c r="G87" s="294">
        <f>'地区別 '!H87</f>
        <v>180</v>
      </c>
      <c r="H87" s="362">
        <f>'地区別 '!I87</f>
        <v>10</v>
      </c>
      <c r="I87" s="352">
        <f>'地区別 '!J87</f>
        <v>190</v>
      </c>
      <c r="J87" s="270">
        <f>'地区別 '!K87</f>
        <v>0.04972375690607733</v>
      </c>
    </row>
    <row r="88" spans="1:10" ht="30" customHeight="1">
      <c r="A88" s="23" t="s">
        <v>58</v>
      </c>
      <c r="B88" s="8" t="s">
        <v>60</v>
      </c>
      <c r="C88" s="280">
        <f>'地区別 '!D88</f>
        <v>11767</v>
      </c>
      <c r="D88" s="274">
        <f>'地区別 '!E88</f>
        <v>0.356582891399585</v>
      </c>
      <c r="E88" s="280">
        <f>'地区別 '!F88</f>
        <v>25552</v>
      </c>
      <c r="F88" s="274">
        <f>'地区別 '!G88</f>
        <v>0.046612599328254234</v>
      </c>
      <c r="G88" s="296">
        <f>'地区別 '!H88</f>
        <v>26</v>
      </c>
      <c r="H88" s="364">
        <f>'地区別 '!I88</f>
        <v>9</v>
      </c>
      <c r="I88" s="354">
        <f>'地区別 '!J88</f>
        <v>35</v>
      </c>
      <c r="J88" s="274">
        <f>'地区別 '!K88</f>
        <v>0.34615384615384626</v>
      </c>
    </row>
    <row r="89" spans="1:10" ht="30" customHeight="1" thickBot="1">
      <c r="A89" s="23"/>
      <c r="B89" s="103" t="s">
        <v>61</v>
      </c>
      <c r="C89" s="273">
        <f>'地区別 '!D89</f>
        <v>56284</v>
      </c>
      <c r="D89" s="274">
        <f>'地区別 '!E89</f>
        <v>0.13489535024398114</v>
      </c>
      <c r="E89" s="280">
        <f>'地区別 '!F89</f>
        <v>25552</v>
      </c>
      <c r="F89" s="274">
        <f>'地区別 '!G89</f>
        <v>0.046612599328254234</v>
      </c>
      <c r="G89" s="296">
        <f>'地区別 '!H89</f>
        <v>206</v>
      </c>
      <c r="H89" s="364">
        <f>'地区別 '!I89</f>
        <v>19</v>
      </c>
      <c r="I89" s="354">
        <f>'地区別 '!J89</f>
        <v>225</v>
      </c>
      <c r="J89" s="274">
        <f>'地区別 '!K89</f>
        <v>0.08695652173913038</v>
      </c>
    </row>
    <row r="90" spans="1:10" ht="30" customHeight="1" thickTop="1">
      <c r="A90" s="104" t="s">
        <v>36</v>
      </c>
      <c r="B90" s="218" t="s">
        <v>44</v>
      </c>
      <c r="C90" s="283">
        <f>'地区別 '!D90</f>
        <v>8467798</v>
      </c>
      <c r="D90" s="284">
        <f>'地区別 '!E90</f>
        <v>0.06284743721262243</v>
      </c>
      <c r="E90" s="283">
        <f>'地区別 '!F90</f>
        <v>70808640</v>
      </c>
      <c r="F90" s="284">
        <f>'地区別 '!G90</f>
        <v>-0.104364283557415</v>
      </c>
      <c r="G90" s="301">
        <f>'地区別 '!H90</f>
        <v>33057</v>
      </c>
      <c r="H90" s="369">
        <f>'地区別 '!I90</f>
        <v>1604</v>
      </c>
      <c r="I90" s="359">
        <f>'地区別 '!J90</f>
        <v>34661</v>
      </c>
      <c r="J90" s="284">
        <f>'地区別 '!K90</f>
        <v>0.08771103997991592</v>
      </c>
    </row>
    <row r="91" spans="1:10" ht="30" customHeight="1">
      <c r="A91" s="30"/>
      <c r="B91" s="3" t="s">
        <v>45</v>
      </c>
      <c r="C91" s="269">
        <f>'地区別 '!D91</f>
        <v>4631501</v>
      </c>
      <c r="D91" s="270">
        <f>'地区別 '!E91</f>
        <v>0.08659591614573503</v>
      </c>
      <c r="E91" s="269">
        <f>'地区別 '!F91</f>
        <v>249718019</v>
      </c>
      <c r="F91" s="270">
        <f>'地区別 '!G91</f>
        <v>0.0713194817243683</v>
      </c>
      <c r="G91" s="294">
        <f>'地区別 '!H91</f>
        <v>21143</v>
      </c>
      <c r="H91" s="362">
        <f>'地区別 '!I91</f>
        <v>310</v>
      </c>
      <c r="I91" s="352">
        <f>'地区別 '!J91</f>
        <v>21453</v>
      </c>
      <c r="J91" s="270">
        <f>'地区別 '!K91</f>
        <v>0.7323158914728682</v>
      </c>
    </row>
    <row r="92" spans="1:10" ht="30" customHeight="1" thickBot="1">
      <c r="A92" s="31" t="s">
        <v>37</v>
      </c>
      <c r="B92" s="29" t="s">
        <v>1</v>
      </c>
      <c r="C92" s="278">
        <f>'地区別 '!D92</f>
        <v>13099299</v>
      </c>
      <c r="D92" s="279">
        <f>'地区別 '!E92</f>
        <v>0.07112459873607069</v>
      </c>
      <c r="E92" s="278">
        <f>'地区別 '!F92</f>
        <v>320526659</v>
      </c>
      <c r="F92" s="279">
        <f>'地区別 '!G92</f>
        <v>0.026823762270032026</v>
      </c>
      <c r="G92" s="299">
        <f>'地区別 '!H92</f>
        <v>54200</v>
      </c>
      <c r="H92" s="367">
        <f>'地区別 '!I92</f>
        <v>1914</v>
      </c>
      <c r="I92" s="357">
        <f>'地区別 '!J92</f>
        <v>56114</v>
      </c>
      <c r="J92" s="279">
        <f>'地区別 '!K92</f>
        <v>0.26811299435028246</v>
      </c>
    </row>
    <row r="93" spans="1:7" ht="30" customHeight="1" thickTop="1">
      <c r="A93" s="13"/>
      <c r="B93" s="13"/>
      <c r="C93" s="14" t="s">
        <v>96</v>
      </c>
      <c r="D93" s="15"/>
      <c r="E93" s="15"/>
      <c r="F93" s="16"/>
      <c r="G93" s="16"/>
    </row>
    <row r="94" spans="1:7" ht="30" customHeight="1">
      <c r="A94" s="17" t="s">
        <v>88</v>
      </c>
      <c r="B94" s="18"/>
      <c r="D94" s="17"/>
      <c r="E94" s="17"/>
      <c r="F94" s="19"/>
      <c r="G94" s="19"/>
    </row>
    <row r="95" spans="1:7" ht="33" customHeight="1">
      <c r="A95" s="17" t="s">
        <v>106</v>
      </c>
      <c r="B95" s="2"/>
      <c r="C95" s="253"/>
      <c r="D95" s="5"/>
      <c r="E95" s="1"/>
      <c r="F95" s="5"/>
      <c r="G95" s="1"/>
    </row>
    <row r="96" ht="30" customHeight="1">
      <c r="A96" s="17" t="s">
        <v>105</v>
      </c>
    </row>
    <row r="97" ht="30" customHeight="1"/>
    <row r="98" ht="30" customHeight="1"/>
    <row r="99" ht="30" customHeight="1"/>
  </sheetData>
  <sheetProtection/>
  <mergeCells count="5">
    <mergeCell ref="A62:A64"/>
    <mergeCell ref="G2:J2"/>
    <mergeCell ref="C2:D2"/>
    <mergeCell ref="E2:F2"/>
    <mergeCell ref="A1:J1"/>
  </mergeCells>
  <printOptions horizontalCentered="1" verticalCentered="1"/>
  <pageMargins left="0.35433070866141736" right="0.35433070866141736" top="0.5118110236220472" bottom="0.5118110236220472" header="0.2755905511811024" footer="0.2755905511811024"/>
  <pageSetup fitToHeight="2" horizontalDpi="600" verticalDpi="600" orientation="portrait" paperSize="9" scale="50" r:id="rId1"/>
  <headerFooter alignWithMargins="0">
    <oddHeader>&amp;R&amp;22管理課</oddHeader>
  </headerFooter>
  <rowBreaks count="1" manualBreakCount="1">
    <brk id="47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96"/>
  <sheetViews>
    <sheetView tabSelected="1" view="pageBreakPreview" zoomScale="50" zoomScaleNormal="50" zoomScaleSheetLayoutView="50" zoomScalePageLayoutView="0" workbookViewId="0" topLeftCell="A1">
      <selection activeCell="C7" sqref="C7"/>
    </sheetView>
  </sheetViews>
  <sheetFormatPr defaultColWidth="9.00390625" defaultRowHeight="13.5"/>
  <cols>
    <col min="1" max="1" width="20.50390625" style="0" customWidth="1"/>
    <col min="2" max="2" width="7.375" style="0" customWidth="1"/>
    <col min="3" max="3" width="25.125" style="0" customWidth="1"/>
    <col min="4" max="4" width="20.125" style="0" customWidth="1"/>
    <col min="5" max="5" width="25.125" style="0" customWidth="1"/>
    <col min="6" max="6" width="20.125" style="0" customWidth="1"/>
    <col min="7" max="7" width="49.75390625" style="0" customWidth="1"/>
  </cols>
  <sheetData>
    <row r="1" spans="1:7" ht="63.75" customHeight="1" thickBot="1">
      <c r="A1" s="487" t="str">
        <f>'地区別 '!B1</f>
        <v>管内空港の利用概況集計表（平成30年4月速報値）</v>
      </c>
      <c r="B1" s="487"/>
      <c r="C1" s="487"/>
      <c r="D1" s="487"/>
      <c r="E1" s="487"/>
      <c r="F1" s="487"/>
      <c r="G1" s="487"/>
    </row>
    <row r="2" spans="1:7" ht="27" thickBot="1" thickTop="1">
      <c r="A2" s="20" t="s">
        <v>54</v>
      </c>
      <c r="B2" s="21"/>
      <c r="C2" s="485" t="s">
        <v>94</v>
      </c>
      <c r="D2" s="486"/>
      <c r="E2" s="485" t="s">
        <v>95</v>
      </c>
      <c r="F2" s="486"/>
      <c r="G2" s="488" t="s">
        <v>117</v>
      </c>
    </row>
    <row r="3" spans="1:7" ht="39" thickBot="1">
      <c r="A3" s="22"/>
      <c r="B3" s="28"/>
      <c r="C3" s="6" t="s">
        <v>0</v>
      </c>
      <c r="D3" s="265" t="s">
        <v>93</v>
      </c>
      <c r="E3" s="32" t="s">
        <v>49</v>
      </c>
      <c r="F3" s="265" t="s">
        <v>93</v>
      </c>
      <c r="G3" s="401" t="s">
        <v>118</v>
      </c>
    </row>
    <row r="4" spans="1:7" ht="30" customHeight="1">
      <c r="A4" s="219"/>
      <c r="B4" s="212" t="s">
        <v>44</v>
      </c>
      <c r="C4" s="267">
        <f>'地区別 '!D4</f>
        <v>1793833</v>
      </c>
      <c r="D4" s="268">
        <f>'地区別 '!E4</f>
        <v>0.07949921978760655</v>
      </c>
      <c r="E4" s="267">
        <f>'地区別 '!F4</f>
        <v>13778117</v>
      </c>
      <c r="F4" s="268">
        <f>'地区別 '!G4</f>
        <v>-0.10222219297276225</v>
      </c>
      <c r="G4" s="402"/>
    </row>
    <row r="5" spans="1:7" ht="30" customHeight="1">
      <c r="A5" s="220" t="s">
        <v>38</v>
      </c>
      <c r="B5" s="213" t="s">
        <v>45</v>
      </c>
      <c r="C5" s="269">
        <f>'地区別 '!D5</f>
        <v>265007</v>
      </c>
      <c r="D5" s="270">
        <f>'地区別 '!E5</f>
        <v>0.24185551744175138</v>
      </c>
      <c r="E5" s="269">
        <f>'地区別 '!F5</f>
        <v>2071013</v>
      </c>
      <c r="F5" s="270">
        <f>'地区別 '!G5</f>
        <v>1.2724298168132417</v>
      </c>
      <c r="G5" s="403"/>
    </row>
    <row r="6" spans="1:7" ht="30" customHeight="1" thickBot="1">
      <c r="A6" s="221"/>
      <c r="B6" s="7" t="s">
        <v>1</v>
      </c>
      <c r="C6" s="271">
        <f>'地区別 '!D6</f>
        <v>2058840</v>
      </c>
      <c r="D6" s="272">
        <f>'地区別 '!E6</f>
        <v>0.09797597277618597</v>
      </c>
      <c r="E6" s="271">
        <f>'地区別 '!F6</f>
        <v>15849130</v>
      </c>
      <c r="F6" s="272">
        <f>'地区別 '!G6</f>
        <v>-0.025165458799846996</v>
      </c>
      <c r="G6" s="404"/>
    </row>
    <row r="7" spans="1:7" ht="30" customHeight="1">
      <c r="A7" s="34"/>
      <c r="B7" s="214" t="s">
        <v>44</v>
      </c>
      <c r="C7" s="267">
        <f>'地区別 '!D7</f>
        <v>1409140</v>
      </c>
      <c r="D7" s="268">
        <f>'地区別 '!E7</f>
        <v>0.08861058728916538</v>
      </c>
      <c r="E7" s="267">
        <f>'地区別 '!F7</f>
        <v>12530416</v>
      </c>
      <c r="F7" s="268">
        <f>'地区別 '!G7</f>
        <v>-0.10769023708089809</v>
      </c>
      <c r="G7" s="402" t="s">
        <v>118</v>
      </c>
    </row>
    <row r="8" spans="1:7" ht="30" customHeight="1">
      <c r="A8" s="34" t="s">
        <v>4</v>
      </c>
      <c r="B8" s="3" t="s">
        <v>45</v>
      </c>
      <c r="C8" s="269">
        <f>'地区別 '!D8</f>
        <v>249700</v>
      </c>
      <c r="D8" s="270">
        <f>'地区別 '!E8</f>
        <v>0.2401168103619531</v>
      </c>
      <c r="E8" s="269">
        <f>'地区別 '!F8</f>
        <v>2071013</v>
      </c>
      <c r="F8" s="270">
        <f>'地区別 '!G8</f>
        <v>1.2724298168132417</v>
      </c>
      <c r="G8" s="405" t="s">
        <v>118</v>
      </c>
    </row>
    <row r="9" spans="1:7" ht="30" customHeight="1">
      <c r="A9" s="35"/>
      <c r="B9" s="3" t="s">
        <v>1</v>
      </c>
      <c r="C9" s="269">
        <f>'地区別 '!D9</f>
        <v>1658840</v>
      </c>
      <c r="D9" s="270">
        <f>'地区別 '!E9</f>
        <v>0.10900520192994878</v>
      </c>
      <c r="E9" s="269">
        <f>'地区別 '!F9</f>
        <v>14601429</v>
      </c>
      <c r="F9" s="270">
        <f>'地区別 '!G9</f>
        <v>-0.02357964804159951</v>
      </c>
      <c r="G9" s="406" t="s">
        <v>118</v>
      </c>
    </row>
    <row r="10" spans="1:7" ht="30" customHeight="1">
      <c r="A10" s="211"/>
      <c r="B10" s="3" t="s">
        <v>44</v>
      </c>
      <c r="C10" s="269">
        <f>'地区別 '!D10</f>
        <v>66653</v>
      </c>
      <c r="D10" s="270">
        <f>'地区別 '!E10</f>
        <v>0.046357927786499165</v>
      </c>
      <c r="E10" s="269">
        <f>'地区別 '!F10</f>
        <v>325889</v>
      </c>
      <c r="F10" s="270">
        <f>'地区別 '!G10</f>
        <v>-0.03302484429661234</v>
      </c>
      <c r="G10" s="407" t="s">
        <v>118</v>
      </c>
    </row>
    <row r="11" spans="1:7" ht="30" customHeight="1">
      <c r="A11" s="34" t="s">
        <v>5</v>
      </c>
      <c r="B11" s="3" t="s">
        <v>45</v>
      </c>
      <c r="C11" s="269">
        <f>'地区別 '!D11</f>
        <v>2259</v>
      </c>
      <c r="D11" s="270">
        <f>'地区別 '!E11</f>
        <v>1.4448051948051948</v>
      </c>
      <c r="E11" s="269">
        <f>'地区別 '!F11</f>
        <v>0</v>
      </c>
      <c r="F11" s="270" t="str">
        <f>'地区別 '!G11</f>
        <v>　　　　　 －</v>
      </c>
      <c r="G11" s="405" t="s">
        <v>118</v>
      </c>
    </row>
    <row r="12" spans="1:7" ht="30" customHeight="1">
      <c r="A12" s="34"/>
      <c r="B12" s="3" t="s">
        <v>1</v>
      </c>
      <c r="C12" s="269">
        <f>'地区別 '!D12</f>
        <v>68912</v>
      </c>
      <c r="D12" s="270">
        <f>'地区別 '!E12</f>
        <v>0.0663530576875464</v>
      </c>
      <c r="E12" s="269">
        <f>'地区別 '!F12</f>
        <v>325889</v>
      </c>
      <c r="F12" s="270">
        <f>'地区別 '!G12</f>
        <v>-0.03302484429661234</v>
      </c>
      <c r="G12" s="405" t="s">
        <v>118</v>
      </c>
    </row>
    <row r="13" spans="1:7" ht="30" customHeight="1">
      <c r="A13" s="33"/>
      <c r="B13" s="3" t="s">
        <v>44</v>
      </c>
      <c r="C13" s="269">
        <f>'地区別 '!D13</f>
        <v>9106</v>
      </c>
      <c r="D13" s="270">
        <f>'地区別 '!E13</f>
        <v>0.08702399427002505</v>
      </c>
      <c r="E13" s="269">
        <f>'地区別 '!F13</f>
        <v>14152</v>
      </c>
      <c r="F13" s="270">
        <f>'地区別 '!G13</f>
        <v>0.022100245558283937</v>
      </c>
      <c r="G13" s="407" t="s">
        <v>118</v>
      </c>
    </row>
    <row r="14" spans="1:7" ht="30" customHeight="1">
      <c r="A14" s="34" t="s">
        <v>6</v>
      </c>
      <c r="B14" s="3" t="s">
        <v>45</v>
      </c>
      <c r="C14" s="269">
        <f>'地区別 '!D14</f>
        <v>0</v>
      </c>
      <c r="D14" s="270" t="str">
        <f>'地区別 '!E14</f>
        <v>　　　　　 －</v>
      </c>
      <c r="E14" s="269">
        <f>'地区別 '!F14</f>
        <v>0</v>
      </c>
      <c r="F14" s="270" t="str">
        <f>'地区別 '!G14</f>
        <v>　　　　　 －</v>
      </c>
      <c r="G14" s="405"/>
    </row>
    <row r="15" spans="1:7" ht="30" customHeight="1">
      <c r="A15" s="35"/>
      <c r="B15" s="3" t="s">
        <v>1</v>
      </c>
      <c r="C15" s="269">
        <f>'地区別 '!D15</f>
        <v>9106</v>
      </c>
      <c r="D15" s="270">
        <f>'地区別 '!E15</f>
        <v>0.08702399427002505</v>
      </c>
      <c r="E15" s="269">
        <f>'地区別 '!F15</f>
        <v>14152</v>
      </c>
      <c r="F15" s="270">
        <f>'地区別 '!G15</f>
        <v>0.022100245558283937</v>
      </c>
      <c r="G15" s="406"/>
    </row>
    <row r="16" spans="1:7" ht="30" customHeight="1">
      <c r="A16" s="34"/>
      <c r="B16" s="3" t="s">
        <v>44</v>
      </c>
      <c r="C16" s="269">
        <f>'地区別 '!D16</f>
        <v>47874</v>
      </c>
      <c r="D16" s="270">
        <f>'地区別 '!E16</f>
        <v>0.002554866811861345</v>
      </c>
      <c r="E16" s="269">
        <f>'地区別 '!F16</f>
        <v>189517</v>
      </c>
      <c r="F16" s="270">
        <f>'地区別 '!G16</f>
        <v>0.18692185807065775</v>
      </c>
      <c r="G16" s="407" t="s">
        <v>118</v>
      </c>
    </row>
    <row r="17" spans="1:7" ht="30" customHeight="1">
      <c r="A17" s="34" t="s">
        <v>8</v>
      </c>
      <c r="B17" s="3" t="s">
        <v>45</v>
      </c>
      <c r="C17" s="269">
        <f>'地区別 '!D17</f>
        <v>0</v>
      </c>
      <c r="D17" s="270" t="str">
        <f>'地区別 '!E17</f>
        <v>　　　　　 －</v>
      </c>
      <c r="E17" s="269">
        <f>'地区別 '!F17</f>
        <v>0</v>
      </c>
      <c r="F17" s="270" t="str">
        <f>'地区別 '!G17</f>
        <v>　　　　　 －</v>
      </c>
      <c r="G17" s="403" t="s">
        <v>118</v>
      </c>
    </row>
    <row r="18" spans="1:7" ht="30" customHeight="1">
      <c r="A18" s="35"/>
      <c r="B18" s="3" t="s">
        <v>1</v>
      </c>
      <c r="C18" s="269">
        <f>'地区別 '!D18</f>
        <v>47874</v>
      </c>
      <c r="D18" s="270">
        <f>'地区別 '!E18</f>
        <v>0.002554866811861345</v>
      </c>
      <c r="E18" s="269">
        <f>'地区別 '!F18</f>
        <v>189517</v>
      </c>
      <c r="F18" s="270">
        <f>'地区別 '!G18</f>
        <v>0.18692185807065775</v>
      </c>
      <c r="G18" s="408" t="s">
        <v>118</v>
      </c>
    </row>
    <row r="19" spans="1:7" ht="30" customHeight="1">
      <c r="A19" s="33"/>
      <c r="B19" s="3" t="s">
        <v>44</v>
      </c>
      <c r="C19" s="269">
        <f>'地区別 '!D19</f>
        <v>47915</v>
      </c>
      <c r="D19" s="270">
        <f>'地区別 '!E19</f>
        <v>-0.014864920432583584</v>
      </c>
      <c r="E19" s="269">
        <f>'地区別 '!F19</f>
        <v>115514</v>
      </c>
      <c r="F19" s="270">
        <f>'地区別 '!G19</f>
        <v>-0.14148538472400796</v>
      </c>
      <c r="G19" s="407" t="s">
        <v>118</v>
      </c>
    </row>
    <row r="20" spans="1:7" ht="30" customHeight="1">
      <c r="A20" s="34" t="s">
        <v>9</v>
      </c>
      <c r="B20" s="3" t="s">
        <v>45</v>
      </c>
      <c r="C20" s="269">
        <f>'地区別 '!D20</f>
        <v>0</v>
      </c>
      <c r="D20" s="270" t="str">
        <f>'地区別 '!E20</f>
        <v>　　　　　 －</v>
      </c>
      <c r="E20" s="269">
        <f>'地区別 '!F20</f>
        <v>0</v>
      </c>
      <c r="F20" s="270" t="str">
        <f>'地区別 '!G20</f>
        <v>　　　　　 －</v>
      </c>
      <c r="G20" s="405" t="s">
        <v>118</v>
      </c>
    </row>
    <row r="21" spans="1:7" ht="30" customHeight="1">
      <c r="A21" s="35"/>
      <c r="B21" s="3" t="s">
        <v>1</v>
      </c>
      <c r="C21" s="269">
        <f>'地区別 '!D21</f>
        <v>47915</v>
      </c>
      <c r="D21" s="270">
        <f>'地区別 '!E21</f>
        <v>-0.014864920432583584</v>
      </c>
      <c r="E21" s="269">
        <f>'地区別 '!F21</f>
        <v>115514</v>
      </c>
      <c r="F21" s="270">
        <f>'地区別 '!G21</f>
        <v>-0.14148538472400796</v>
      </c>
      <c r="G21" s="408" t="s">
        <v>118</v>
      </c>
    </row>
    <row r="22" spans="1:7" ht="30" customHeight="1">
      <c r="A22" s="33"/>
      <c r="B22" s="3" t="s">
        <v>44</v>
      </c>
      <c r="C22" s="269">
        <f>'地区別 '!D22</f>
        <v>120687</v>
      </c>
      <c r="D22" s="270">
        <f>'地区別 '!E22</f>
        <v>0.08109536521131555</v>
      </c>
      <c r="E22" s="269">
        <f>'地区別 '!F22</f>
        <v>462708</v>
      </c>
      <c r="F22" s="270">
        <f>'地区別 '!G22</f>
        <v>-0.1208484701089848</v>
      </c>
      <c r="G22" s="407" t="s">
        <v>118</v>
      </c>
    </row>
    <row r="23" spans="1:7" ht="30" customHeight="1">
      <c r="A23" s="34" t="s">
        <v>132</v>
      </c>
      <c r="B23" s="3" t="s">
        <v>45</v>
      </c>
      <c r="C23" s="269">
        <f>'地区別 '!D23</f>
        <v>13048</v>
      </c>
      <c r="D23" s="270">
        <f>'地区別 '!E23</f>
        <v>0.17338129496402876</v>
      </c>
      <c r="E23" s="269">
        <f>'地区別 '!F23</f>
        <v>0</v>
      </c>
      <c r="F23" s="270" t="str">
        <f>'地区別 '!G23</f>
        <v>　　　　　 －</v>
      </c>
      <c r="G23" s="405"/>
    </row>
    <row r="24" spans="1:7" ht="30" customHeight="1">
      <c r="A24" s="35"/>
      <c r="B24" s="3" t="s">
        <v>1</v>
      </c>
      <c r="C24" s="269">
        <f>'地区別 '!D24</f>
        <v>133735</v>
      </c>
      <c r="D24" s="270">
        <f>'地区別 '!E24</f>
        <v>0.08945533343108991</v>
      </c>
      <c r="E24" s="269">
        <f>'地区別 '!F24</f>
        <v>462708</v>
      </c>
      <c r="F24" s="270">
        <f>'地区別 '!G24</f>
        <v>-0.1208484701089848</v>
      </c>
      <c r="G24" s="408"/>
    </row>
    <row r="25" spans="1:7" ht="30" customHeight="1">
      <c r="A25" s="25" t="s">
        <v>16</v>
      </c>
      <c r="B25" s="3" t="s">
        <v>44</v>
      </c>
      <c r="C25" s="269">
        <f>'地区別 '!D25</f>
        <v>1876</v>
      </c>
      <c r="D25" s="270">
        <f>'地区別 '!E25</f>
        <v>0.1446003660768762</v>
      </c>
      <c r="E25" s="269">
        <f>'地区別 '!F25</f>
        <v>0</v>
      </c>
      <c r="F25" s="270" t="str">
        <f>'地区別 '!G25</f>
        <v>　　　　　 －</v>
      </c>
      <c r="G25" s="409"/>
    </row>
    <row r="26" spans="1:7" ht="30" customHeight="1">
      <c r="A26" s="25" t="s">
        <v>17</v>
      </c>
      <c r="B26" s="3" t="s">
        <v>44</v>
      </c>
      <c r="C26" s="269" t="str">
        <f>'地区別 '!D26</f>
        <v>-</v>
      </c>
      <c r="D26" s="270" t="str">
        <f>'地区別 '!E26</f>
        <v>-</v>
      </c>
      <c r="E26" s="269" t="str">
        <f>'地区別 '!F26</f>
        <v>-</v>
      </c>
      <c r="F26" s="270" t="str">
        <f>'地区別 '!G26</f>
        <v>-</v>
      </c>
      <c r="G26" s="408"/>
    </row>
    <row r="27" spans="1:7" ht="30" customHeight="1">
      <c r="A27" s="25" t="s">
        <v>18</v>
      </c>
      <c r="B27" s="3" t="s">
        <v>44</v>
      </c>
      <c r="C27" s="269">
        <f>'地区別 '!D27</f>
        <v>683</v>
      </c>
      <c r="D27" s="270">
        <f>'地区別 '!E27</f>
        <v>-0.22998872604284104</v>
      </c>
      <c r="E27" s="269">
        <f>'地区別 '!F27</f>
        <v>402</v>
      </c>
      <c r="F27" s="270">
        <f>'地区別 '!G27</f>
        <v>-0.6104651162790697</v>
      </c>
      <c r="G27" s="408"/>
    </row>
    <row r="28" spans="1:7" ht="30" customHeight="1">
      <c r="A28" s="25"/>
      <c r="B28" s="3" t="s">
        <v>44</v>
      </c>
      <c r="C28" s="269">
        <f>'地区別 '!D28</f>
        <v>12962</v>
      </c>
      <c r="D28" s="270">
        <f>'地区別 '!E28</f>
        <v>0.01958625029497374</v>
      </c>
      <c r="E28" s="269">
        <f>'地区別 '!F28</f>
        <v>28890</v>
      </c>
      <c r="F28" s="270">
        <f>'地区別 '!G28</f>
        <v>0.1709155757305556</v>
      </c>
      <c r="G28" s="407"/>
    </row>
    <row r="29" spans="1:7" ht="30" customHeight="1">
      <c r="A29" s="23" t="s">
        <v>19</v>
      </c>
      <c r="B29" s="3" t="s">
        <v>45</v>
      </c>
      <c r="C29" s="269">
        <f>'地区別 '!D29</f>
        <v>0</v>
      </c>
      <c r="D29" s="270" t="str">
        <f>'地区別 '!E29</f>
        <v>　　　　　 －</v>
      </c>
      <c r="E29" s="269">
        <f>'地区別 '!F29</f>
        <v>0</v>
      </c>
      <c r="F29" s="270" t="str">
        <f>'地区別 '!G29</f>
        <v>　　　　　 －</v>
      </c>
      <c r="G29" s="405"/>
    </row>
    <row r="30" spans="1:7" ht="30" customHeight="1">
      <c r="A30" s="24"/>
      <c r="B30" s="3" t="s">
        <v>1</v>
      </c>
      <c r="C30" s="269">
        <f>'地区別 '!D30</f>
        <v>12962</v>
      </c>
      <c r="D30" s="270">
        <f>'地区別 '!E30</f>
        <v>0.01958625029497374</v>
      </c>
      <c r="E30" s="269">
        <f>'地区別 '!F30</f>
        <v>28890</v>
      </c>
      <c r="F30" s="270">
        <f>'地区別 '!G30</f>
        <v>0.1709155757305556</v>
      </c>
      <c r="G30" s="408"/>
    </row>
    <row r="31" spans="1:7" ht="30" customHeight="1">
      <c r="A31" s="168" t="s">
        <v>77</v>
      </c>
      <c r="B31" s="3" t="s">
        <v>44</v>
      </c>
      <c r="C31" s="269">
        <f>'地区別 '!D31</f>
        <v>4708</v>
      </c>
      <c r="D31" s="270">
        <f>'地区別 '!E31</f>
        <v>-0.0996366418053165</v>
      </c>
      <c r="E31" s="269">
        <f>'地区別 '!F31</f>
        <v>456</v>
      </c>
      <c r="F31" s="270">
        <f>'地区別 '!G31</f>
        <v>0.22252010723860582</v>
      </c>
      <c r="G31" s="407"/>
    </row>
    <row r="32" spans="1:7" ht="30" customHeight="1">
      <c r="A32" s="25"/>
      <c r="B32" s="3" t="s">
        <v>44</v>
      </c>
      <c r="C32" s="269">
        <f>'地区別 '!D32</f>
        <v>50525</v>
      </c>
      <c r="D32" s="270">
        <f>'地区別 '!E32</f>
        <v>0.08026341108806734</v>
      </c>
      <c r="E32" s="269">
        <f>'地区別 '!F32</f>
        <v>109647</v>
      </c>
      <c r="F32" s="270">
        <f>'地区別 '!G32</f>
        <v>0.029037192758533337</v>
      </c>
      <c r="G32" s="403"/>
    </row>
    <row r="33" spans="1:7" ht="30" customHeight="1">
      <c r="A33" s="34" t="s">
        <v>20</v>
      </c>
      <c r="B33" s="8" t="s">
        <v>45</v>
      </c>
      <c r="C33" s="273">
        <f>'地区別 '!D33</f>
        <v>0</v>
      </c>
      <c r="D33" s="274" t="str">
        <f>'地区別 '!E33</f>
        <v>　　　　　 －</v>
      </c>
      <c r="E33" s="273">
        <f>'地区別 '!F33</f>
        <v>0</v>
      </c>
      <c r="F33" s="274" t="str">
        <f>'地区別 '!G33</f>
        <v>　　　　　 －</v>
      </c>
      <c r="G33" s="406"/>
    </row>
    <row r="34" spans="1:7" ht="30" customHeight="1">
      <c r="A34" s="34"/>
      <c r="B34" s="8" t="s">
        <v>1</v>
      </c>
      <c r="C34" s="269">
        <f>'地区別 '!D34</f>
        <v>50525</v>
      </c>
      <c r="D34" s="275">
        <f>'地区別 '!E34</f>
        <v>0.08026341108806734</v>
      </c>
      <c r="E34" s="269">
        <f>'地区別 '!F34</f>
        <v>109647</v>
      </c>
      <c r="F34" s="275">
        <f>'地区別 '!G34</f>
        <v>0.029037192758533337</v>
      </c>
      <c r="G34" s="407"/>
    </row>
    <row r="35" spans="1:7" ht="30" customHeight="1" thickBot="1">
      <c r="A35" s="33" t="s">
        <v>32</v>
      </c>
      <c r="B35" s="4" t="s">
        <v>44</v>
      </c>
      <c r="C35" s="269">
        <f>'地区別 '!D35</f>
        <v>21704</v>
      </c>
      <c r="D35" s="270">
        <f>'地区別 '!E35</f>
        <v>0.08802887507519541</v>
      </c>
      <c r="E35" s="269">
        <f>'地区別 '!F35</f>
        <v>526</v>
      </c>
      <c r="F35" s="270">
        <f>'地区別 '!G35</f>
        <v>1.5410628019323673</v>
      </c>
      <c r="G35" s="408"/>
    </row>
    <row r="36" spans="1:7" ht="30" customHeight="1">
      <c r="A36" s="219"/>
      <c r="B36" s="212" t="s">
        <v>44</v>
      </c>
      <c r="C36" s="267">
        <f>'地区別 '!D36</f>
        <v>595283</v>
      </c>
      <c r="D36" s="268">
        <f>'地区別 '!E36</f>
        <v>0.12012998620731175</v>
      </c>
      <c r="E36" s="267">
        <f>'地区別 '!F36</f>
        <v>726475</v>
      </c>
      <c r="F36" s="268">
        <f>'地区別 '!G36</f>
        <v>-0.04345862503472764</v>
      </c>
      <c r="G36" s="402"/>
    </row>
    <row r="37" spans="1:7" ht="30" customHeight="1">
      <c r="A37" s="220" t="s">
        <v>39</v>
      </c>
      <c r="B37" s="213" t="s">
        <v>45</v>
      </c>
      <c r="C37" s="269">
        <f>'地区別 '!D37</f>
        <v>40020</v>
      </c>
      <c r="D37" s="270">
        <f>'地区別 '!E37</f>
        <v>0.44226610926913645</v>
      </c>
      <c r="E37" s="269">
        <f>'地区別 '!F37</f>
        <v>16908</v>
      </c>
      <c r="F37" s="270">
        <f>'地区別 '!G37</f>
        <v>-0.15371139696681513</v>
      </c>
      <c r="G37" s="405"/>
    </row>
    <row r="38" spans="1:7" ht="30" customHeight="1" thickBot="1">
      <c r="A38" s="221"/>
      <c r="B38" s="7" t="s">
        <v>1</v>
      </c>
      <c r="C38" s="276">
        <f>'地区別 '!D38</f>
        <v>635303</v>
      </c>
      <c r="D38" s="272">
        <f>'地区別 '!E38</f>
        <v>0.13611498080255502</v>
      </c>
      <c r="E38" s="276">
        <f>'地区別 '!F38</f>
        <v>743383</v>
      </c>
      <c r="F38" s="272">
        <f>'地区別 '!G38</f>
        <v>-0.04628460729222794</v>
      </c>
      <c r="G38" s="404"/>
    </row>
    <row r="39" spans="1:7" ht="30" customHeight="1">
      <c r="A39" s="34"/>
      <c r="B39" s="214" t="s">
        <v>44</v>
      </c>
      <c r="C39" s="267">
        <f>'地区別 '!D39</f>
        <v>258642</v>
      </c>
      <c r="D39" s="277">
        <f>'地区別 '!E39</f>
        <v>0.17786734066534593</v>
      </c>
      <c r="E39" s="267">
        <f>'地区別 '!F39</f>
        <v>370488</v>
      </c>
      <c r="F39" s="277">
        <f>'地区別 '!G39</f>
        <v>-0.07631321101878097</v>
      </c>
      <c r="G39" s="402"/>
    </row>
    <row r="40" spans="1:7" ht="30" customHeight="1">
      <c r="A40" s="34" t="s">
        <v>11</v>
      </c>
      <c r="B40" s="3" t="s">
        <v>45</v>
      </c>
      <c r="C40" s="269">
        <f>'地区別 '!D40</f>
        <v>22740</v>
      </c>
      <c r="D40" s="270">
        <f>'地区別 '!E40</f>
        <v>0.26403557531962196</v>
      </c>
      <c r="E40" s="269">
        <f>'地区別 '!F40</f>
        <v>16908</v>
      </c>
      <c r="F40" s="270">
        <f>'地区別 '!G40</f>
        <v>-0.15371139696681513</v>
      </c>
      <c r="G40" s="405"/>
    </row>
    <row r="41" spans="1:7" ht="30" customHeight="1">
      <c r="A41" s="35"/>
      <c r="B41" s="3" t="s">
        <v>1</v>
      </c>
      <c r="C41" s="269">
        <f>'地区別 '!D41</f>
        <v>281382</v>
      </c>
      <c r="D41" s="270">
        <f>'地区別 '!E41</f>
        <v>0.18439229716931504</v>
      </c>
      <c r="E41" s="269">
        <f>'地区別 '!F41</f>
        <v>387396</v>
      </c>
      <c r="F41" s="270">
        <f>'地区別 '!G41</f>
        <v>-0.07998556080137553</v>
      </c>
      <c r="G41" s="408"/>
    </row>
    <row r="42" spans="1:7" ht="30" customHeight="1">
      <c r="A42" s="25"/>
      <c r="B42" s="3" t="s">
        <v>44</v>
      </c>
      <c r="C42" s="269">
        <f>'地区別 '!D42</f>
        <v>101136</v>
      </c>
      <c r="D42" s="270">
        <f>'地区別 '!E42</f>
        <v>0.05500558088104901</v>
      </c>
      <c r="E42" s="269">
        <f>'地区別 '!F42</f>
        <v>116794</v>
      </c>
      <c r="F42" s="270">
        <f>'地区別 '!G42</f>
        <v>0.012614987124909938</v>
      </c>
      <c r="G42" s="407"/>
    </row>
    <row r="43" spans="1:7" ht="30" customHeight="1">
      <c r="A43" s="23" t="s">
        <v>12</v>
      </c>
      <c r="B43" s="3" t="s">
        <v>45</v>
      </c>
      <c r="C43" s="269">
        <f>'地区別 '!D43</f>
        <v>2128</v>
      </c>
      <c r="D43" s="270">
        <f>'地区別 '!E43</f>
        <v>-0.01115241635687736</v>
      </c>
      <c r="E43" s="269">
        <f>'地区別 '!F43</f>
        <v>0</v>
      </c>
      <c r="F43" s="270" t="str">
        <f>'地区別 '!G43</f>
        <v>　　　　　 －</v>
      </c>
      <c r="G43" s="405"/>
    </row>
    <row r="44" spans="1:7" ht="30" customHeight="1">
      <c r="A44" s="24"/>
      <c r="B44" s="3" t="s">
        <v>1</v>
      </c>
      <c r="C44" s="269">
        <f>'地区別 '!D44</f>
        <v>103264</v>
      </c>
      <c r="D44" s="270">
        <f>'地区別 '!E44</f>
        <v>0.05355302759781666</v>
      </c>
      <c r="E44" s="269">
        <f>'地区別 '!F44</f>
        <v>116794</v>
      </c>
      <c r="F44" s="270">
        <f>'地区別 '!G44</f>
        <v>0.012614987124909938</v>
      </c>
      <c r="G44" s="408"/>
    </row>
    <row r="45" spans="1:7" ht="30" customHeight="1">
      <c r="A45" s="25"/>
      <c r="B45" s="3" t="s">
        <v>44</v>
      </c>
      <c r="C45" s="269">
        <f>'地区別 '!D45</f>
        <v>25758</v>
      </c>
      <c r="D45" s="270">
        <f>'地区別 '!E45</f>
        <v>0.12205959226346064</v>
      </c>
      <c r="E45" s="269">
        <f>'地区別 '!F45</f>
        <v>0</v>
      </c>
      <c r="F45" s="270" t="str">
        <f>'地区別 '!G45</f>
        <v>　　　　　 －</v>
      </c>
      <c r="G45" s="410"/>
    </row>
    <row r="46" spans="1:7" ht="30" customHeight="1">
      <c r="A46" s="23" t="s">
        <v>13</v>
      </c>
      <c r="B46" s="3" t="s">
        <v>45</v>
      </c>
      <c r="C46" s="269">
        <f>'地区別 '!D46</f>
        <v>417</v>
      </c>
      <c r="D46" s="270">
        <f>'地区別 '!E46</f>
        <v>-0.512280701754386</v>
      </c>
      <c r="E46" s="269">
        <f>'地区別 '!F46</f>
        <v>0</v>
      </c>
      <c r="F46" s="270" t="str">
        <f>'地区別 '!G46</f>
        <v>　　　　　 －</v>
      </c>
      <c r="G46" s="405"/>
    </row>
    <row r="47" spans="1:7" ht="30" customHeight="1" thickBot="1">
      <c r="A47" s="100"/>
      <c r="B47" s="223" t="s">
        <v>1</v>
      </c>
      <c r="C47" s="278">
        <f>'地区別 '!D47</f>
        <v>26175</v>
      </c>
      <c r="D47" s="279">
        <f>'地区別 '!E47</f>
        <v>0.09928184452563937</v>
      </c>
      <c r="E47" s="278">
        <f>'地区別 '!F47</f>
        <v>0</v>
      </c>
      <c r="F47" s="279" t="str">
        <f>'地区別 '!G47</f>
        <v>　　　　　 －</v>
      </c>
      <c r="G47" s="427"/>
    </row>
    <row r="48" spans="1:7" ht="30" customHeight="1" thickTop="1">
      <c r="A48" s="23"/>
      <c r="B48" s="222" t="s">
        <v>44</v>
      </c>
      <c r="C48" s="280">
        <f>'地区別 '!D48</f>
        <v>89586</v>
      </c>
      <c r="D48" s="274">
        <f>'地区別 '!E48</f>
        <v>0.10003806530040893</v>
      </c>
      <c r="E48" s="280">
        <f>'地区別 '!F48</f>
        <v>143252</v>
      </c>
      <c r="F48" s="274">
        <f>'地区別 '!G48</f>
        <v>-0.002034219472774934</v>
      </c>
      <c r="G48" s="428"/>
    </row>
    <row r="49" spans="1:7" ht="30" customHeight="1">
      <c r="A49" s="23" t="s">
        <v>21</v>
      </c>
      <c r="B49" s="3" t="s">
        <v>45</v>
      </c>
      <c r="C49" s="269">
        <f>'地区別 '!D49</f>
        <v>6617</v>
      </c>
      <c r="D49" s="270">
        <f>'地区別 '!E49</f>
        <v>0.29011503217001366</v>
      </c>
      <c r="E49" s="269">
        <f>'地区別 '!F49</f>
        <v>0</v>
      </c>
      <c r="F49" s="270" t="str">
        <f>'地区別 '!G49</f>
        <v>　　　　　 －</v>
      </c>
      <c r="G49" s="405"/>
    </row>
    <row r="50" spans="1:7" ht="30" customHeight="1">
      <c r="A50" s="24"/>
      <c r="B50" s="3" t="s">
        <v>1</v>
      </c>
      <c r="C50" s="269">
        <f>'地区別 '!D50</f>
        <v>96203</v>
      </c>
      <c r="D50" s="270">
        <f>'地区別 '!E50</f>
        <v>0.11129978745032809</v>
      </c>
      <c r="E50" s="269">
        <f>'地区別 '!F50</f>
        <v>143252</v>
      </c>
      <c r="F50" s="270">
        <f>'地区別 '!G50</f>
        <v>-0.002034219472774934</v>
      </c>
      <c r="G50" s="408"/>
    </row>
    <row r="51" spans="1:7" ht="30" customHeight="1">
      <c r="A51" s="25"/>
      <c r="B51" s="3" t="s">
        <v>44</v>
      </c>
      <c r="C51" s="269">
        <f>'地区別 '!D51</f>
        <v>34435</v>
      </c>
      <c r="D51" s="270">
        <f>'地区別 '!E51</f>
        <v>0.10460640277154032</v>
      </c>
      <c r="E51" s="269">
        <f>'地区別 '!F51</f>
        <v>22225</v>
      </c>
      <c r="F51" s="270">
        <f>'地区別 '!G51</f>
        <v>0.29584280799953366</v>
      </c>
      <c r="G51" s="407"/>
    </row>
    <row r="52" spans="1:7" ht="30" customHeight="1">
      <c r="A52" s="23" t="s">
        <v>22</v>
      </c>
      <c r="B52" s="3" t="s">
        <v>45</v>
      </c>
      <c r="C52" s="269">
        <f>'地区別 '!D52</f>
        <v>5550</v>
      </c>
      <c r="D52" s="270">
        <f>'地区別 '!E52</f>
        <v>2.4217016029593097</v>
      </c>
      <c r="E52" s="269">
        <f>'地区別 '!F52</f>
        <v>0</v>
      </c>
      <c r="F52" s="270" t="str">
        <f>'地区別 '!G52</f>
        <v>　　　　　 －</v>
      </c>
      <c r="G52" s="405"/>
    </row>
    <row r="53" spans="1:7" ht="30" customHeight="1">
      <c r="A53" s="24"/>
      <c r="B53" s="3" t="s">
        <v>1</v>
      </c>
      <c r="C53" s="269">
        <f>'地区別 '!D53</f>
        <v>39985</v>
      </c>
      <c r="D53" s="270">
        <f>'地区別 '!E53</f>
        <v>0.21920356140992814</v>
      </c>
      <c r="E53" s="269">
        <f>'地区別 '!F53</f>
        <v>22225</v>
      </c>
      <c r="F53" s="270">
        <f>'地区別 '!G53</f>
        <v>0.29584280799953366</v>
      </c>
      <c r="G53" s="408"/>
    </row>
    <row r="54" spans="1:7" ht="30" customHeight="1">
      <c r="A54" s="169" t="s">
        <v>79</v>
      </c>
      <c r="B54" s="3" t="s">
        <v>44</v>
      </c>
      <c r="C54" s="269">
        <f>'地区別 '!D54</f>
        <v>11342</v>
      </c>
      <c r="D54" s="270">
        <f>'地区別 '!E54</f>
        <v>0.11820960268165237</v>
      </c>
      <c r="E54" s="269">
        <f>'地区別 '!F54</f>
        <v>5783</v>
      </c>
      <c r="F54" s="270">
        <f>'地区別 '!G54</f>
        <v>-0.05537406076445606</v>
      </c>
      <c r="G54" s="407"/>
    </row>
    <row r="55" spans="1:7" ht="30" customHeight="1">
      <c r="A55" s="25"/>
      <c r="B55" s="3" t="s">
        <v>44</v>
      </c>
      <c r="C55" s="269">
        <f>'地区別 '!D55</f>
        <v>32178</v>
      </c>
      <c r="D55" s="270">
        <f>'地区別 '!E55</f>
        <v>0.047120078099576856</v>
      </c>
      <c r="E55" s="269">
        <f>'地区別 '!F55</f>
        <v>28755</v>
      </c>
      <c r="F55" s="270">
        <f>'地区別 '!G55</f>
        <v>-0.1700101024678886</v>
      </c>
      <c r="G55" s="407"/>
    </row>
    <row r="56" spans="1:7" ht="30" customHeight="1">
      <c r="A56" s="23" t="s">
        <v>23</v>
      </c>
      <c r="B56" s="3" t="s">
        <v>45</v>
      </c>
      <c r="C56" s="269">
        <f>'地区別 '!D56</f>
        <v>0</v>
      </c>
      <c r="D56" s="270" t="str">
        <f>'地区別 '!E56</f>
        <v>　　　　　 －</v>
      </c>
      <c r="E56" s="269">
        <f>'地区別 '!F56</f>
        <v>0</v>
      </c>
      <c r="F56" s="270" t="str">
        <f>'地区別 '!G56</f>
        <v>　　　　　 －</v>
      </c>
      <c r="G56" s="405"/>
    </row>
    <row r="57" spans="1:7" ht="30" customHeight="1">
      <c r="A57" s="24"/>
      <c r="B57" s="3" t="s">
        <v>1</v>
      </c>
      <c r="C57" s="269">
        <f>'地区別 '!D57</f>
        <v>32178</v>
      </c>
      <c r="D57" s="270">
        <f>'地区別 '!E57</f>
        <v>0.047120078099576856</v>
      </c>
      <c r="E57" s="269">
        <f>'地区別 '!F57</f>
        <v>28755</v>
      </c>
      <c r="F57" s="270">
        <f>'地区別 '!G57</f>
        <v>-0.1700101024678886</v>
      </c>
      <c r="G57" s="408"/>
    </row>
    <row r="58" spans="1:7" ht="30" customHeight="1">
      <c r="A58" s="33"/>
      <c r="B58" s="3" t="s">
        <v>44</v>
      </c>
      <c r="C58" s="269">
        <f>'地区別 '!D58</f>
        <v>19561</v>
      </c>
      <c r="D58" s="270">
        <f>'地区別 '!E58</f>
        <v>0.07625859697386517</v>
      </c>
      <c r="E58" s="269">
        <f>'地区別 '!F58</f>
        <v>1698</v>
      </c>
      <c r="F58" s="270">
        <f>'地区別 '!G58</f>
        <v>-0.22571819425444595</v>
      </c>
      <c r="G58" s="407"/>
    </row>
    <row r="59" spans="1:7" ht="30" customHeight="1">
      <c r="A59" s="34" t="s">
        <v>24</v>
      </c>
      <c r="B59" s="9" t="s">
        <v>45</v>
      </c>
      <c r="C59" s="273">
        <f>'地区別 '!D59</f>
        <v>2568</v>
      </c>
      <c r="D59" s="274" t="str">
        <f>'地区別 '!E59</f>
        <v>　　　　　 －</v>
      </c>
      <c r="E59" s="273">
        <f>'地区別 '!F59</f>
        <v>0</v>
      </c>
      <c r="F59" s="274" t="str">
        <f>'地区別 '!G59</f>
        <v>　　　　　 －</v>
      </c>
      <c r="G59" s="412"/>
    </row>
    <row r="60" spans="1:7" ht="30" customHeight="1">
      <c r="A60" s="35"/>
      <c r="B60" s="3" t="s">
        <v>1</v>
      </c>
      <c r="C60" s="269">
        <f>'地区別 '!D60</f>
        <v>22129</v>
      </c>
      <c r="D60" s="274">
        <f>'地区別 '!E60</f>
        <v>0.21755158184319123</v>
      </c>
      <c r="E60" s="269">
        <f>'地区別 '!F60</f>
        <v>1698</v>
      </c>
      <c r="F60" s="274">
        <f>'地区別 '!G60</f>
        <v>-0.22571819425444595</v>
      </c>
      <c r="G60" s="408"/>
    </row>
    <row r="61" spans="1:7" ht="30" customHeight="1" thickBot="1">
      <c r="A61" s="33" t="s">
        <v>82</v>
      </c>
      <c r="B61" s="10" t="s">
        <v>44</v>
      </c>
      <c r="C61" s="281">
        <f>'地区別 '!D61</f>
        <v>22645</v>
      </c>
      <c r="D61" s="282">
        <f>'地区別 '!E61</f>
        <v>0.05936564371257491</v>
      </c>
      <c r="E61" s="281">
        <f>'地区別 '!F61</f>
        <v>37480</v>
      </c>
      <c r="F61" s="282">
        <f>'地区別 '!G61</f>
        <v>-0.048489464331048504</v>
      </c>
      <c r="G61" s="407"/>
    </row>
    <row r="62" spans="1:7" s="11" customFormat="1" ht="30" customHeight="1">
      <c r="A62" s="479" t="s">
        <v>56</v>
      </c>
      <c r="B62" s="215" t="s">
        <v>44</v>
      </c>
      <c r="C62" s="267">
        <f>'地区別 '!D62</f>
        <v>6078682</v>
      </c>
      <c r="D62" s="268">
        <f>'地区別 '!E62</f>
        <v>0.052782694041949574</v>
      </c>
      <c r="E62" s="267">
        <f>'地区別 '!F62</f>
        <v>56304048</v>
      </c>
      <c r="F62" s="268">
        <f>'地区別 '!G62</f>
        <v>-0.10562126657479953</v>
      </c>
      <c r="G62" s="402"/>
    </row>
    <row r="63" spans="1:7" s="11" customFormat="1" ht="30" customHeight="1">
      <c r="A63" s="480"/>
      <c r="B63" s="216" t="s">
        <v>45</v>
      </c>
      <c r="C63" s="269">
        <f>'地区別 '!D63</f>
        <v>4326474</v>
      </c>
      <c r="D63" s="270">
        <f>'地区別 '!E63</f>
        <v>0.07590249899844603</v>
      </c>
      <c r="E63" s="269">
        <f>'地区別 '!F63</f>
        <v>247630098</v>
      </c>
      <c r="F63" s="270">
        <f>'地区別 '!G63</f>
        <v>0.0666238317344392</v>
      </c>
      <c r="G63" s="413"/>
    </row>
    <row r="64" spans="1:7" s="11" customFormat="1" ht="30" customHeight="1" thickBot="1">
      <c r="A64" s="481"/>
      <c r="B64" s="12" t="s">
        <v>1</v>
      </c>
      <c r="C64" s="271">
        <f>'地区別 '!D64</f>
        <v>10405156</v>
      </c>
      <c r="D64" s="272">
        <f>'地区別 '!E64</f>
        <v>0.06227416165314126</v>
      </c>
      <c r="E64" s="271">
        <f>'地区別 '!F64</f>
        <v>303934146</v>
      </c>
      <c r="F64" s="272">
        <f>'地区別 '!G64</f>
        <v>0.029881003656225813</v>
      </c>
      <c r="G64" s="404"/>
    </row>
    <row r="65" spans="1:7" ht="30" customHeight="1">
      <c r="A65" s="34"/>
      <c r="B65" s="214" t="s">
        <v>44</v>
      </c>
      <c r="C65" s="267">
        <f>'地区別 '!D65</f>
        <v>573684</v>
      </c>
      <c r="D65" s="277">
        <f>'地区別 '!E65</f>
        <v>-0.012643064901984413</v>
      </c>
      <c r="E65" s="267">
        <f>'地区別 '!F65</f>
        <v>2035828</v>
      </c>
      <c r="F65" s="277">
        <f>'地区別 '!G65</f>
        <v>-0.2904391493194123</v>
      </c>
      <c r="G65" s="414"/>
    </row>
    <row r="66" spans="1:7" ht="30" customHeight="1">
      <c r="A66" s="34" t="s">
        <v>83</v>
      </c>
      <c r="B66" s="3" t="s">
        <v>45</v>
      </c>
      <c r="C66" s="269">
        <f>'地区別 '!D66</f>
        <v>2774293</v>
      </c>
      <c r="D66" s="270">
        <f>'地区別 '!E66</f>
        <v>0.07454102500542259</v>
      </c>
      <c r="E66" s="269">
        <f>'地区別 '!F66</f>
        <v>199164000</v>
      </c>
      <c r="F66" s="270">
        <f>'地区別 '!G66</f>
        <v>0.05291984309081488</v>
      </c>
      <c r="G66" s="415"/>
    </row>
    <row r="67" spans="1:7" ht="30" customHeight="1">
      <c r="A67" s="35"/>
      <c r="B67" s="3" t="s">
        <v>1</v>
      </c>
      <c r="C67" s="269">
        <f>'地区別 '!D67</f>
        <v>3347977</v>
      </c>
      <c r="D67" s="270">
        <f>'地区別 '!E67</f>
        <v>0.05852501051260406</v>
      </c>
      <c r="E67" s="269">
        <f>'地区別 '!F67</f>
        <v>201199828</v>
      </c>
      <c r="F67" s="270">
        <f>'地区別 '!G67</f>
        <v>0.04778950128395465</v>
      </c>
      <c r="G67" s="416"/>
    </row>
    <row r="68" spans="1:7" ht="30" customHeight="1">
      <c r="A68" s="26" t="s">
        <v>2</v>
      </c>
      <c r="B68" s="3" t="s">
        <v>44</v>
      </c>
      <c r="C68" s="269">
        <f>'地区別 '!D68</f>
        <v>5295213</v>
      </c>
      <c r="D68" s="270">
        <f>'地区別 '!E68</f>
        <v>0.056605855575870834</v>
      </c>
      <c r="E68" s="269">
        <f>'地区別 '!F68</f>
        <v>54122655</v>
      </c>
      <c r="F68" s="270">
        <f>'地区別 '!G68</f>
        <v>-0.09666830661505954</v>
      </c>
      <c r="G68" s="407" t="s">
        <v>118</v>
      </c>
    </row>
    <row r="69" spans="1:7" ht="30" customHeight="1">
      <c r="A69" s="26" t="s">
        <v>47</v>
      </c>
      <c r="B69" s="3" t="s">
        <v>45</v>
      </c>
      <c r="C69" s="269">
        <f>'地区別 '!D69</f>
        <v>1502028</v>
      </c>
      <c r="D69" s="270">
        <f>'地区別 '!E69</f>
        <v>0.07352048834980396</v>
      </c>
      <c r="E69" s="269">
        <f>'地区別 '!F69</f>
        <v>48377911</v>
      </c>
      <c r="F69" s="270">
        <f>'地区別 '!G69</f>
        <v>0.12672112161616522</v>
      </c>
      <c r="G69" s="417"/>
    </row>
    <row r="70" spans="1:7" ht="30" customHeight="1">
      <c r="A70" s="26"/>
      <c r="B70" s="3" t="s">
        <v>1</v>
      </c>
      <c r="C70" s="269">
        <f>'地区別 '!D70</f>
        <v>6797241</v>
      </c>
      <c r="D70" s="270">
        <f>'地区別 '!E70</f>
        <v>0.060297546661109314</v>
      </c>
      <c r="E70" s="269">
        <f>'地区別 '!F70</f>
        <v>102500566</v>
      </c>
      <c r="F70" s="270">
        <f>'地区別 '!G70</f>
        <v>-0.003410940908467719</v>
      </c>
      <c r="G70" s="408" t="s">
        <v>118</v>
      </c>
    </row>
    <row r="71" spans="1:7" ht="30" customHeight="1">
      <c r="A71" s="25"/>
      <c r="B71" s="3" t="s">
        <v>44</v>
      </c>
      <c r="C71" s="269">
        <f>'地区別 '!D71</f>
        <v>84192</v>
      </c>
      <c r="D71" s="270">
        <f>'地区別 '!E71</f>
        <v>0.18491830042362745</v>
      </c>
      <c r="E71" s="269">
        <f>'地区別 '!F71</f>
        <v>16405</v>
      </c>
      <c r="F71" s="270">
        <f>'地区別 '!G71</f>
        <v>-0.4808051397284553</v>
      </c>
      <c r="G71" s="407" t="s">
        <v>118</v>
      </c>
    </row>
    <row r="72" spans="1:7" ht="30" customHeight="1">
      <c r="A72" s="23" t="s">
        <v>14</v>
      </c>
      <c r="B72" s="3" t="s">
        <v>45</v>
      </c>
      <c r="C72" s="269">
        <f>'地区別 '!D72</f>
        <v>12159</v>
      </c>
      <c r="D72" s="270">
        <f>'地区別 '!E72</f>
        <v>0.5727590221187426</v>
      </c>
      <c r="E72" s="269">
        <f>'地区別 '!F72</f>
        <v>10654</v>
      </c>
      <c r="F72" s="270">
        <f>'地区別 '!G72</f>
        <v>-0.254912930974194</v>
      </c>
      <c r="G72" s="405" t="s">
        <v>118</v>
      </c>
    </row>
    <row r="73" spans="1:7" ht="30" customHeight="1">
      <c r="A73" s="26"/>
      <c r="B73" s="3" t="s">
        <v>1</v>
      </c>
      <c r="C73" s="269">
        <f>'地区別 '!D73</f>
        <v>96351</v>
      </c>
      <c r="D73" s="270">
        <f>'地区別 '!E73</f>
        <v>0.2229767465475223</v>
      </c>
      <c r="E73" s="269">
        <f>'地区別 '!F73</f>
        <v>27059</v>
      </c>
      <c r="F73" s="270">
        <f>'地区別 '!G73</f>
        <v>-0.4104279240020917</v>
      </c>
      <c r="G73" s="406" t="s">
        <v>118</v>
      </c>
    </row>
    <row r="74" spans="1:7" ht="30" customHeight="1">
      <c r="A74" s="25" t="s">
        <v>25</v>
      </c>
      <c r="B74" s="3" t="s">
        <v>44</v>
      </c>
      <c r="C74" s="269">
        <f>'地区別 '!D74</f>
        <v>2318</v>
      </c>
      <c r="D74" s="270">
        <f>'地区別 '!E74</f>
        <v>0.22645502645502646</v>
      </c>
      <c r="E74" s="269">
        <f>'地区別 '!F74</f>
        <v>1321</v>
      </c>
      <c r="F74" s="270">
        <f>'地区別 '!G74</f>
        <v>-0.09147180192572213</v>
      </c>
      <c r="G74" s="408" t="s">
        <v>118</v>
      </c>
    </row>
    <row r="75" spans="1:7" ht="30" customHeight="1">
      <c r="A75" s="25" t="s">
        <v>26</v>
      </c>
      <c r="B75" s="3" t="s">
        <v>44</v>
      </c>
      <c r="C75" s="269">
        <f>'地区別 '!D75</f>
        <v>1992</v>
      </c>
      <c r="D75" s="270">
        <f>'地区別 '!E75</f>
        <v>0.17452830188679247</v>
      </c>
      <c r="E75" s="269">
        <f>'地区別 '!F75</f>
        <v>292</v>
      </c>
      <c r="F75" s="270">
        <f>'地区別 '!G75</f>
        <v>-0.4101010101010101</v>
      </c>
      <c r="G75" s="405" t="s">
        <v>118</v>
      </c>
    </row>
    <row r="76" spans="1:7" ht="30" customHeight="1">
      <c r="A76" s="25" t="s">
        <v>85</v>
      </c>
      <c r="B76" s="3" t="s">
        <v>44</v>
      </c>
      <c r="C76" s="269">
        <f>'地区別 '!D76</f>
        <v>17181</v>
      </c>
      <c r="D76" s="270">
        <f>'地区別 '!E76</f>
        <v>0.15015396974159856</v>
      </c>
      <c r="E76" s="269">
        <f>'地区別 '!F76</f>
        <v>78182</v>
      </c>
      <c r="F76" s="270">
        <f>'地区別 '!G76</f>
        <v>-0.06940592527346956</v>
      </c>
      <c r="G76" s="407" t="s">
        <v>118</v>
      </c>
    </row>
    <row r="77" spans="1:7" ht="30" customHeight="1">
      <c r="A77" s="25" t="s">
        <v>27</v>
      </c>
      <c r="B77" s="3" t="s">
        <v>44</v>
      </c>
      <c r="C77" s="269">
        <f>'地区別 '!D77</f>
        <v>2929</v>
      </c>
      <c r="D77" s="270">
        <f>'地区別 '!E77</f>
        <v>0.2168674698795181</v>
      </c>
      <c r="E77" s="269">
        <f>'地区別 '!F77</f>
        <v>1539</v>
      </c>
      <c r="F77" s="270">
        <f>'地区別 '!G77</f>
        <v>-0.12755102040816324</v>
      </c>
      <c r="G77" s="408" t="s">
        <v>118</v>
      </c>
    </row>
    <row r="78" spans="1:7" ht="30" customHeight="1">
      <c r="A78" s="25" t="s">
        <v>28</v>
      </c>
      <c r="B78" s="3" t="s">
        <v>44</v>
      </c>
      <c r="C78" s="269">
        <f>'地区別 '!D78</f>
        <v>1878</v>
      </c>
      <c r="D78" s="270">
        <f>'地区別 '!E78</f>
        <v>0.1556923076923078</v>
      </c>
      <c r="E78" s="269">
        <f>'地区別 '!F78</f>
        <v>256</v>
      </c>
      <c r="F78" s="270">
        <f>'地区別 '!G78</f>
        <v>1.4150943396226414</v>
      </c>
      <c r="G78" s="408" t="s">
        <v>118</v>
      </c>
    </row>
    <row r="79" spans="1:7" ht="30" customHeight="1">
      <c r="A79" s="25" t="s">
        <v>29</v>
      </c>
      <c r="B79" s="3" t="s">
        <v>44</v>
      </c>
      <c r="C79" s="269">
        <f>'地区別 '!D79</f>
        <v>0</v>
      </c>
      <c r="D79" s="270" t="str">
        <f>'地区別 '!E79</f>
        <v>　　　　　 －</v>
      </c>
      <c r="E79" s="269">
        <f>'地区別 '!F79</f>
        <v>0</v>
      </c>
      <c r="F79" s="270" t="str">
        <f>'地区別 '!G79</f>
        <v>　　　　　 －</v>
      </c>
      <c r="G79" s="408" t="s">
        <v>118</v>
      </c>
    </row>
    <row r="80" spans="1:7" ht="30" customHeight="1">
      <c r="A80" s="25"/>
      <c r="B80" s="3" t="s">
        <v>44</v>
      </c>
      <c r="C80" s="269">
        <f>'地区別 '!D80</f>
        <v>9048</v>
      </c>
      <c r="D80" s="270">
        <f>'地区別 '!E80</f>
        <v>-0.017802865827181935</v>
      </c>
      <c r="E80" s="269">
        <f>'地区別 '!F80</f>
        <v>0</v>
      </c>
      <c r="F80" s="270" t="str">
        <f>'地区別 '!G80</f>
        <v>　　　　　 －</v>
      </c>
      <c r="G80" s="410"/>
    </row>
    <row r="81" spans="1:7" ht="30" customHeight="1">
      <c r="A81" s="23" t="s">
        <v>30</v>
      </c>
      <c r="B81" s="3" t="s">
        <v>45</v>
      </c>
      <c r="C81" s="269">
        <f>'地区別 '!D81</f>
        <v>0</v>
      </c>
      <c r="D81" s="270">
        <f>'地区別 '!E81</f>
        <v>-1</v>
      </c>
      <c r="E81" s="269">
        <f>'地区別 '!F81</f>
        <v>0</v>
      </c>
      <c r="F81" s="270" t="str">
        <f>'地区別 '!G81</f>
        <v>　　　　　 －</v>
      </c>
      <c r="G81" s="405" t="s">
        <v>118</v>
      </c>
    </row>
    <row r="82" spans="1:7" ht="30" customHeight="1">
      <c r="A82" s="23"/>
      <c r="B82" s="3" t="s">
        <v>1</v>
      </c>
      <c r="C82" s="269">
        <f>'地区別 '!D82</f>
        <v>9048</v>
      </c>
      <c r="D82" s="270">
        <f>'地区別 '!E82</f>
        <v>-0.06432264736297832</v>
      </c>
      <c r="E82" s="269">
        <f>'地区別 '!F82</f>
        <v>0</v>
      </c>
      <c r="F82" s="270" t="str">
        <f>'地区別 '!G82</f>
        <v>　　　　　 －</v>
      </c>
      <c r="G82" s="406" t="s">
        <v>118</v>
      </c>
    </row>
    <row r="83" spans="1:7" ht="30" customHeight="1">
      <c r="A83" s="25"/>
      <c r="B83" s="3" t="s">
        <v>44</v>
      </c>
      <c r="C83" s="269">
        <f>'地区別 '!D83</f>
        <v>37195</v>
      </c>
      <c r="D83" s="270">
        <f>'地区別 '!E83</f>
        <v>0.21576126037785182</v>
      </c>
      <c r="E83" s="269">
        <f>'地区別 '!F83</f>
        <v>44160</v>
      </c>
      <c r="F83" s="270">
        <f>'地区別 '!G83</f>
        <v>-0.04774226937508086</v>
      </c>
      <c r="G83" s="410"/>
    </row>
    <row r="84" spans="1:7" ht="30" customHeight="1">
      <c r="A84" s="23" t="s">
        <v>55</v>
      </c>
      <c r="B84" s="3" t="s">
        <v>45</v>
      </c>
      <c r="C84" s="269">
        <f>'地区別 '!D84</f>
        <v>26227</v>
      </c>
      <c r="D84" s="270">
        <f>'地区別 '!E84</f>
        <v>0.12143498524821483</v>
      </c>
      <c r="E84" s="269">
        <f>'地区別 '!F84</f>
        <v>51981</v>
      </c>
      <c r="F84" s="270">
        <f>'地区別 '!G84</f>
        <v>0.5786260932944607</v>
      </c>
      <c r="G84" s="405" t="s">
        <v>118</v>
      </c>
    </row>
    <row r="85" spans="1:7" ht="30" customHeight="1">
      <c r="A85" s="24"/>
      <c r="B85" s="3" t="s">
        <v>1</v>
      </c>
      <c r="C85" s="269">
        <f>'地区別 '!D85</f>
        <v>63422</v>
      </c>
      <c r="D85" s="270">
        <f>'地区別 '!E85</f>
        <v>0.17489487041736917</v>
      </c>
      <c r="E85" s="269">
        <f>'地区別 '!F85</f>
        <v>96141</v>
      </c>
      <c r="F85" s="270">
        <f>'地区別 '!G85</f>
        <v>0.21234016796549904</v>
      </c>
      <c r="G85" s="406" t="s">
        <v>118</v>
      </c>
    </row>
    <row r="86" spans="1:7" ht="30" customHeight="1">
      <c r="A86" s="25" t="s">
        <v>34</v>
      </c>
      <c r="B86" s="3" t="s">
        <v>44</v>
      </c>
      <c r="C86" s="269">
        <f>'地区別 '!D86</f>
        <v>8535</v>
      </c>
      <c r="D86" s="270">
        <f>'地区別 '!E86</f>
        <v>0.2152926099957284</v>
      </c>
      <c r="E86" s="269">
        <f>'地区別 '!F86</f>
        <v>3410</v>
      </c>
      <c r="F86" s="270">
        <f>'地区別 '!G86</f>
        <v>-0.10779696493982205</v>
      </c>
      <c r="G86" s="406" t="s">
        <v>118</v>
      </c>
    </row>
    <row r="87" spans="1:7" ht="30" customHeight="1">
      <c r="A87" s="25"/>
      <c r="B87" s="217" t="s">
        <v>59</v>
      </c>
      <c r="C87" s="269">
        <f>'地区別 '!D87</f>
        <v>44517</v>
      </c>
      <c r="D87" s="270">
        <f>'地区別 '!E87</f>
        <v>0.0879032258064516</v>
      </c>
      <c r="E87" s="269">
        <f>'地区別 '!F87</f>
        <v>0</v>
      </c>
      <c r="F87" s="270" t="str">
        <f>'地区別 '!G87</f>
        <v>　　　　　 －</v>
      </c>
      <c r="G87" s="418"/>
    </row>
    <row r="88" spans="1:7" ht="30" customHeight="1">
      <c r="A88" s="23" t="s">
        <v>58</v>
      </c>
      <c r="B88" s="8" t="s">
        <v>60</v>
      </c>
      <c r="C88" s="280">
        <f>'地区別 '!D88</f>
        <v>11767</v>
      </c>
      <c r="D88" s="274">
        <f>'地区別 '!E88</f>
        <v>0.356582891399585</v>
      </c>
      <c r="E88" s="280">
        <f>'地区別 '!F88</f>
        <v>25552</v>
      </c>
      <c r="F88" s="274">
        <f>'地区別 '!G88</f>
        <v>0.046612599328254234</v>
      </c>
      <c r="G88" s="405"/>
    </row>
    <row r="89" spans="1:7" ht="30" customHeight="1" thickBot="1">
      <c r="A89" s="23"/>
      <c r="B89" s="103" t="s">
        <v>61</v>
      </c>
      <c r="C89" s="273">
        <f>'地区別 '!D89</f>
        <v>56284</v>
      </c>
      <c r="D89" s="274">
        <f>'地区別 '!E89</f>
        <v>0.13489535024398114</v>
      </c>
      <c r="E89" s="280">
        <f>'地区別 '!F89</f>
        <v>25552</v>
      </c>
      <c r="F89" s="274">
        <f>'地区別 '!G89</f>
        <v>0.046612599328254234</v>
      </c>
      <c r="G89" s="403"/>
    </row>
    <row r="90" spans="1:7" ht="30" customHeight="1" thickTop="1">
      <c r="A90" s="104" t="s">
        <v>36</v>
      </c>
      <c r="B90" s="218" t="s">
        <v>44</v>
      </c>
      <c r="C90" s="283">
        <f>'地区別 '!D90</f>
        <v>8467798</v>
      </c>
      <c r="D90" s="284">
        <f>'地区別 '!E90</f>
        <v>0.06284743721262243</v>
      </c>
      <c r="E90" s="283">
        <f>'地区別 '!F90</f>
        <v>70808640</v>
      </c>
      <c r="F90" s="284">
        <f>'地区別 '!G90</f>
        <v>-0.104364283557415</v>
      </c>
      <c r="G90" s="419" t="s">
        <v>118</v>
      </c>
    </row>
    <row r="91" spans="1:7" ht="30" customHeight="1">
      <c r="A91" s="30"/>
      <c r="B91" s="3" t="s">
        <v>45</v>
      </c>
      <c r="C91" s="269">
        <f>'地区別 '!D91</f>
        <v>4631501</v>
      </c>
      <c r="D91" s="270">
        <f>'地区別 '!E91</f>
        <v>0.08659591614573503</v>
      </c>
      <c r="E91" s="269">
        <f>'地区別 '!F91</f>
        <v>249718019</v>
      </c>
      <c r="F91" s="270">
        <f>'地区別 '!G91</f>
        <v>0.0713194817243683</v>
      </c>
      <c r="G91" s="413" t="s">
        <v>118</v>
      </c>
    </row>
    <row r="92" spans="1:7" ht="30" customHeight="1" thickBot="1">
      <c r="A92" s="31" t="s">
        <v>37</v>
      </c>
      <c r="B92" s="29" t="s">
        <v>1</v>
      </c>
      <c r="C92" s="278">
        <f>'地区別 '!D92</f>
        <v>13099299</v>
      </c>
      <c r="D92" s="279">
        <f>'地区別 '!E92</f>
        <v>0.07112459873607069</v>
      </c>
      <c r="E92" s="278">
        <f>'地区別 '!F92</f>
        <v>320526659</v>
      </c>
      <c r="F92" s="279">
        <f>'地区別 '!G92</f>
        <v>0.026823762270032026</v>
      </c>
      <c r="G92" s="411" t="s">
        <v>118</v>
      </c>
    </row>
    <row r="93" spans="1:7" ht="30" customHeight="1" thickTop="1">
      <c r="A93" s="13"/>
      <c r="B93" s="13"/>
      <c r="C93" s="14" t="s">
        <v>96</v>
      </c>
      <c r="D93" s="15"/>
      <c r="E93" s="15"/>
      <c r="F93" s="16"/>
      <c r="G93" s="16"/>
    </row>
    <row r="94" spans="1:7" ht="30" customHeight="1">
      <c r="A94" s="17" t="s">
        <v>88</v>
      </c>
      <c r="B94" s="18"/>
      <c r="D94" s="17"/>
      <c r="E94" s="17"/>
      <c r="F94" s="19"/>
      <c r="G94" s="19"/>
    </row>
    <row r="95" spans="1:7" ht="33" customHeight="1">
      <c r="A95" s="17" t="s">
        <v>106</v>
      </c>
      <c r="B95" s="2"/>
      <c r="C95" s="253"/>
      <c r="D95" s="5"/>
      <c r="E95" s="1"/>
      <c r="F95" s="5"/>
      <c r="G95" s="19"/>
    </row>
    <row r="96" spans="1:7" ht="30" customHeight="1">
      <c r="A96" s="17" t="s">
        <v>105</v>
      </c>
      <c r="G96" s="1"/>
    </row>
    <row r="97" ht="30" customHeight="1"/>
    <row r="98" ht="30" customHeight="1"/>
    <row r="99" ht="30" customHeight="1"/>
  </sheetData>
  <sheetProtection/>
  <mergeCells count="4">
    <mergeCell ref="C2:D2"/>
    <mergeCell ref="E2:F2"/>
    <mergeCell ref="A62:A64"/>
    <mergeCell ref="A1:G1"/>
  </mergeCells>
  <printOptions horizontalCentered="1" verticalCentered="1"/>
  <pageMargins left="0.35433070866141736" right="0.35433070866141736" top="0.5118110236220472" bottom="0.5118110236220472" header="0.2755905511811024" footer="0.2755905511811024"/>
  <pageSetup fitToHeight="2" horizontalDpi="600" verticalDpi="600" orientation="portrait" paperSize="9" scale="50" r:id="rId1"/>
  <headerFooter alignWithMargins="0">
    <oddHeader>&amp;R&amp;22管理課</oddHeader>
  </headerFooter>
  <rowBreaks count="1" manualBreakCount="1">
    <brk id="4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運輸省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東京航空局</dc:creator>
  <cp:keywords/>
  <dc:description/>
  <cp:lastModifiedBy>test</cp:lastModifiedBy>
  <cp:lastPrinted>2018-05-31T06:33:54Z</cp:lastPrinted>
  <dcterms:created xsi:type="dcterms:W3CDTF">2001-02-01T06:36:37Z</dcterms:created>
  <dcterms:modified xsi:type="dcterms:W3CDTF">2018-05-31T06:33:54Z</dcterms:modified>
  <cp:category/>
  <cp:version/>
  <cp:contentType/>
  <cp:contentStatus/>
</cp:coreProperties>
</file>