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12" activeTab="5"/>
  </bookViews>
  <sheets>
    <sheet name="入力シート" sheetId="1" r:id="rId1"/>
    <sheet name="入力シート 着陸回数" sheetId="2" r:id="rId2"/>
    <sheet name="総務課提出用地区別  " sheetId="3" r:id="rId3"/>
    <sheet name="地区別 " sheetId="4" r:id="rId4"/>
    <sheet name="局議用 " sheetId="5" r:id="rId5"/>
    <sheet name="ホームページ掲載用" sheetId="6" r:id="rId6"/>
  </sheets>
  <definedNames>
    <definedName name="_xlfn.SUMIFS" hidden="1">#NAME?</definedName>
    <definedName name="_xlnm.Print_Area" localSheetId="5">'ホームページ掲載用'!$A$1:$I$96</definedName>
    <definedName name="_xlnm.Print_Area" localSheetId="4">'局議用 '!$A$1:$J$99</definedName>
    <definedName name="_xlnm.Print_Area" localSheetId="2">'総務課提出用地区別  '!$A$1:$K$95</definedName>
    <definedName name="_xlnm.Print_Area" localSheetId="3">'地区別 '!$A$1:$M$95</definedName>
    <definedName name="_xlnm.Print_Area" localSheetId="0">'入力シート'!$A$1:$I$112</definedName>
    <definedName name="_xlnm.Print_Area" localSheetId="1">'入力シート 着陸回数'!$A$1:$L$110</definedName>
    <definedName name="_xlnm.Print_Titles" localSheetId="5">'ホームページ掲載用'!$2:$3</definedName>
    <definedName name="_xlnm.Print_Titles" localSheetId="4">'局議用 '!$2:$3</definedName>
  </definedNames>
  <calcPr fullCalcOnLoad="1"/>
</workbook>
</file>

<file path=xl/sharedStrings.xml><?xml version="1.0" encoding="utf-8"?>
<sst xmlns="http://schemas.openxmlformats.org/spreadsheetml/2006/main" count="1165" uniqueCount="170">
  <si>
    <t>旅客数（人）</t>
  </si>
  <si>
    <t>計</t>
  </si>
  <si>
    <t>東京</t>
  </si>
  <si>
    <t>第一種空港</t>
  </si>
  <si>
    <t>新千歳</t>
  </si>
  <si>
    <t>旭川</t>
  </si>
  <si>
    <t>稚内</t>
  </si>
  <si>
    <t>　</t>
  </si>
  <si>
    <t>釧路</t>
  </si>
  <si>
    <t>帯広</t>
  </si>
  <si>
    <t>函館</t>
  </si>
  <si>
    <t>仙台</t>
  </si>
  <si>
    <t>秋田</t>
  </si>
  <si>
    <t>山形</t>
  </si>
  <si>
    <t>新潟</t>
  </si>
  <si>
    <t>第二種空港</t>
  </si>
  <si>
    <t>利尻</t>
  </si>
  <si>
    <t>礼文</t>
  </si>
  <si>
    <t>奥尻</t>
  </si>
  <si>
    <t>中標津</t>
  </si>
  <si>
    <t>女満別</t>
  </si>
  <si>
    <t>青森</t>
  </si>
  <si>
    <t>花巻</t>
  </si>
  <si>
    <t>庄内</t>
  </si>
  <si>
    <t>福島</t>
  </si>
  <si>
    <t>大島</t>
  </si>
  <si>
    <t>三宅島</t>
  </si>
  <si>
    <t>新島</t>
  </si>
  <si>
    <t>神津島</t>
  </si>
  <si>
    <t>佐渡</t>
  </si>
  <si>
    <t>松本</t>
  </si>
  <si>
    <t>第三種空港</t>
  </si>
  <si>
    <t>丘珠</t>
  </si>
  <si>
    <t>共用飛行場</t>
  </si>
  <si>
    <t>調布</t>
  </si>
  <si>
    <t>その他飛行場</t>
  </si>
  <si>
    <t>東京航空局</t>
  </si>
  <si>
    <t>合　　計</t>
  </si>
  <si>
    <t>北海道地区</t>
  </si>
  <si>
    <t>東北地区</t>
  </si>
  <si>
    <t>旅　　客</t>
  </si>
  <si>
    <t>貨　　物</t>
  </si>
  <si>
    <t>備　　考</t>
  </si>
  <si>
    <t>国内</t>
  </si>
  <si>
    <t>国際</t>
  </si>
  <si>
    <t>合計</t>
  </si>
  <si>
    <t>（羽田）</t>
  </si>
  <si>
    <t>（羽田）</t>
  </si>
  <si>
    <t>貨物（kg）</t>
  </si>
  <si>
    <t>貨物量（kg）</t>
  </si>
  <si>
    <t>（注）</t>
  </si>
  <si>
    <t>成田</t>
  </si>
  <si>
    <t>花巻</t>
  </si>
  <si>
    <t>空港等名</t>
  </si>
  <si>
    <t>静岡</t>
  </si>
  <si>
    <t>関東信越静岡地区</t>
  </si>
  <si>
    <t>関東信越静岡地区</t>
  </si>
  <si>
    <t>百里</t>
  </si>
  <si>
    <t>国内</t>
  </si>
  <si>
    <t>国際</t>
  </si>
  <si>
    <t>計</t>
  </si>
  <si>
    <t>第二種国内</t>
  </si>
  <si>
    <t>第二種国際</t>
  </si>
  <si>
    <t>第三種国内</t>
  </si>
  <si>
    <t>第三種国際</t>
  </si>
  <si>
    <t>共用国内</t>
  </si>
  <si>
    <t>共用国際</t>
  </si>
  <si>
    <t>第一種国内</t>
  </si>
  <si>
    <t>第一種国際</t>
  </si>
  <si>
    <t>その他国内</t>
  </si>
  <si>
    <t>国内</t>
  </si>
  <si>
    <t>国際</t>
  </si>
  <si>
    <t>第一種空港以外</t>
  </si>
  <si>
    <t>（地方空港）合計</t>
  </si>
  <si>
    <r>
      <t>礼文</t>
    </r>
    <r>
      <rPr>
        <sz val="14"/>
        <color indexed="10"/>
        <rFont val="ＭＳ Ｐゴシック"/>
        <family val="3"/>
      </rPr>
      <t>（H21.4～休止）</t>
    </r>
  </si>
  <si>
    <t>紋別</t>
  </si>
  <si>
    <t>紋別</t>
  </si>
  <si>
    <t>大館能代</t>
  </si>
  <si>
    <t>大館能代</t>
  </si>
  <si>
    <t>大館能代</t>
  </si>
  <si>
    <t>三沢</t>
  </si>
  <si>
    <t>三沢</t>
  </si>
  <si>
    <t>成田</t>
  </si>
  <si>
    <t>八丈島</t>
  </si>
  <si>
    <t>八丈島</t>
  </si>
  <si>
    <t>八丈島</t>
  </si>
  <si>
    <r>
      <t>　（１）</t>
    </r>
    <r>
      <rPr>
        <b/>
        <sz val="14"/>
        <rFont val="ＭＳ Ｐゴシック"/>
        <family val="3"/>
      </rPr>
      <t>東京航空局調べ（但し、成田は成田国際空港株式会社、東京税関作成の資料による）</t>
    </r>
  </si>
  <si>
    <r>
      <t xml:space="preserve">                       （１）</t>
    </r>
    <r>
      <rPr>
        <b/>
        <sz val="20"/>
        <rFont val="ＭＳ Ｐゴシック"/>
        <family val="3"/>
      </rPr>
      <t>東京航空局調べ（但し成田は、成田国際空港株式会社、東京税関作成の資料による）</t>
    </r>
  </si>
  <si>
    <t>紋別</t>
  </si>
  <si>
    <t>国内</t>
  </si>
  <si>
    <t>着陸回数</t>
  </si>
  <si>
    <t>対前年
同月比（％）</t>
  </si>
  <si>
    <t>旅　　客</t>
  </si>
  <si>
    <t>貨　　物</t>
  </si>
  <si>
    <t xml:space="preserve">  （注）</t>
  </si>
  <si>
    <t>定期</t>
  </si>
  <si>
    <t>その他</t>
  </si>
  <si>
    <t>民間機 計</t>
  </si>
  <si>
    <t>対前年
同月比（％）</t>
  </si>
  <si>
    <t>定期</t>
  </si>
  <si>
    <t>その他</t>
  </si>
  <si>
    <t>計</t>
  </si>
  <si>
    <t>着陸回数（民間機）</t>
  </si>
  <si>
    <t xml:space="preserve">                     　（２）着陸回数の「その他」は、チャーター便、ダイバート機、プライベート機等</t>
  </si>
  <si>
    <t>　（２）着陸回数の「その他」は、チャーター便、ダイバート機、プライベート機等</t>
  </si>
  <si>
    <t>-</t>
  </si>
  <si>
    <t>紋別</t>
  </si>
  <si>
    <t>大館能代</t>
  </si>
  <si>
    <t>三沢</t>
  </si>
  <si>
    <t>（羽田）</t>
  </si>
  <si>
    <t>H28.8 民間機計</t>
  </si>
  <si>
    <t>H29.8 民間機計</t>
  </si>
  <si>
    <t>-</t>
  </si>
  <si>
    <t>-</t>
  </si>
  <si>
    <t>備　　　考</t>
  </si>
  <si>
    <t xml:space="preserve"> </t>
  </si>
  <si>
    <t>　　　　　 －</t>
  </si>
  <si>
    <t>-</t>
  </si>
  <si>
    <t>平成29年7月よりスカイマーク（神戸線）が就航。（週14便）</t>
  </si>
  <si>
    <t>平成29年9月よりPeach（新千歳線、台北線）が就航。</t>
  </si>
  <si>
    <t>（新千歳線・週14便、台北線・週４便）</t>
  </si>
  <si>
    <t>平成29年9月末よりPeach（台北線・仙台線・福岡線）が</t>
  </si>
  <si>
    <t>就航。</t>
  </si>
  <si>
    <t>昨年度は、中国、台湾、韓国の定期便及びチャーター便が</t>
  </si>
  <si>
    <t>あったが、今年度は定期便がなくチャーターのみになった</t>
  </si>
  <si>
    <t>ため減少。</t>
  </si>
  <si>
    <t>昨年3月より中国東方空港の成田空港での貨物取扱枠が</t>
  </si>
  <si>
    <t>減少し、代わりに静岡空港で貨物取扱量が増えたため。</t>
  </si>
  <si>
    <t>ANA（ニューヨーク・シカゴ・クアラルプール）、ニュージー</t>
  </si>
  <si>
    <t>ランド航空の新規就航。</t>
  </si>
  <si>
    <t>また、マレーシアのLCCやエアアジアジャパンも新規就航。</t>
  </si>
  <si>
    <t>-</t>
  </si>
  <si>
    <t>対前年伸び率（％）</t>
  </si>
  <si>
    <t>計</t>
  </si>
  <si>
    <t>対前年増減率（％）</t>
  </si>
  <si>
    <t>対前年増減率（％）</t>
  </si>
  <si>
    <t>H28年度 旅客数（人）</t>
  </si>
  <si>
    <t>H29年度 旅客数（人）</t>
  </si>
  <si>
    <t>H28年度　貨物量（kg）</t>
  </si>
  <si>
    <t>H29年度 貨物量（kg）</t>
  </si>
  <si>
    <t>H28年度 定期</t>
  </si>
  <si>
    <t>H29年度 定期</t>
  </si>
  <si>
    <t>H28年度 その他</t>
  </si>
  <si>
    <t>H29年度 その他</t>
  </si>
  <si>
    <t>-</t>
  </si>
  <si>
    <t>平成28年
年度貨物（ｋｇ）</t>
  </si>
  <si>
    <t xml:space="preserve"> </t>
  </si>
  <si>
    <t>平成29年
年度貨物（ｋｇ）</t>
  </si>
  <si>
    <t>タイガーエアーとチャイナエアーのチャーター便が</t>
  </si>
  <si>
    <t>減少したため。</t>
  </si>
  <si>
    <t>台湾のチャーター便が増加したため。</t>
  </si>
  <si>
    <t>チャイナエアラインが昨年度より多く就航したため。</t>
  </si>
  <si>
    <t>28年度までは季節ごとの一時期しか飛ばないチャーター便</t>
  </si>
  <si>
    <t>しかなかったが、29年9月よりタイガーエアーが就航。</t>
  </si>
  <si>
    <t>新千歳、神戸の便が増加、那覇の直行便が就航。</t>
  </si>
  <si>
    <t>旅客数の減少により中国の便が一部運休。同じ理由につき</t>
  </si>
  <si>
    <t>ブイエアーが運休したため。</t>
  </si>
  <si>
    <t>発展国際化に向けた取組方針の策定により2年ぶりにチャー</t>
  </si>
  <si>
    <t>ター便が就航したため。</t>
  </si>
  <si>
    <t>管内空港の利用概況集計表（平成29年年度確定値）</t>
  </si>
  <si>
    <t>管内空港の利用概況集計表（平成29年度確定値）</t>
  </si>
  <si>
    <t>平成28年
年度旅客数（人）</t>
  </si>
  <si>
    <t>平成29年
年度旅客数（人）</t>
  </si>
  <si>
    <t>対前年
年度増減（％）</t>
  </si>
  <si>
    <t>－</t>
  </si>
  <si>
    <t>－</t>
  </si>
  <si>
    <t>　（３）対前年度比（％）について前年実績が無い場合「－」と記載</t>
  </si>
  <si>
    <t xml:space="preserve">                     　（2）対前年度比（％）について前年実績が無い場合「－」と記載</t>
  </si>
  <si>
    <t xml:space="preserve">                     　（３）対前年度比（％）について前年実績が無い場合「－」と記載</t>
  </si>
  <si>
    <t>　（注）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</si>
</sst>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%"/>
    <numFmt numFmtId="179" formatCode="0.000_ "/>
    <numFmt numFmtId="180" formatCode="\+0.0%;\-0.0%"/>
    <numFmt numFmtId="181" formatCode="0_);[Red]\(0\)"/>
    <numFmt numFmtId="182" formatCode="0_ "/>
    <numFmt numFmtId="183" formatCode="#,##0_);[Red]\(#,##0\)"/>
    <numFmt numFmtId="184" formatCode="\+0%;\-0%"/>
    <numFmt numFmtId="185" formatCode="\+0.00%;\-0.00%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thick"/>
      <bottom style="dashed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ashed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dashed"/>
    </border>
    <border>
      <left style="medium"/>
      <right style="thin"/>
      <top style="thick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thick"/>
    </border>
    <border>
      <left style="thin"/>
      <right style="medium"/>
      <top style="thick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ashed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dashed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dashed"/>
      <bottom style="thin"/>
    </border>
    <border>
      <left style="medium"/>
      <right style="thick"/>
      <top style="medium"/>
      <bottom style="dashed"/>
    </border>
    <border>
      <left style="medium"/>
      <right style="thick"/>
      <top style="dashed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thick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ck"/>
      <bottom style="dash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/>
      <protection/>
    </xf>
    <xf numFmtId="0" fontId="56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38" fontId="0" fillId="0" borderId="0" xfId="48" applyAlignment="1">
      <alignment/>
    </xf>
    <xf numFmtId="38" fontId="0" fillId="0" borderId="0" xfId="48" applyAlignment="1">
      <alignment horizontal="center"/>
    </xf>
    <xf numFmtId="38" fontId="7" fillId="0" borderId="10" xfId="48" applyFont="1" applyBorder="1" applyAlignment="1">
      <alignment horizontal="center"/>
    </xf>
    <xf numFmtId="38" fontId="7" fillId="0" borderId="11" xfId="48" applyFont="1" applyBorder="1" applyAlignment="1">
      <alignment horizontal="center"/>
    </xf>
    <xf numFmtId="178" fontId="0" fillId="0" borderId="0" xfId="42" applyNumberFormat="1" applyAlignment="1">
      <alignment/>
    </xf>
    <xf numFmtId="38" fontId="11" fillId="0" borderId="12" xfId="48" applyFont="1" applyBorder="1" applyAlignment="1">
      <alignment horizontal="center"/>
    </xf>
    <xf numFmtId="38" fontId="7" fillId="0" borderId="13" xfId="48" applyFont="1" applyBorder="1" applyAlignment="1">
      <alignment horizontal="centerContinuous"/>
    </xf>
    <xf numFmtId="38" fontId="7" fillId="0" borderId="14" xfId="48" applyFont="1" applyBorder="1" applyAlignment="1">
      <alignment horizontal="center"/>
    </xf>
    <xf numFmtId="38" fontId="7" fillId="0" borderId="15" xfId="48" applyFont="1" applyBorder="1" applyAlignment="1">
      <alignment horizontal="center"/>
    </xf>
    <xf numFmtId="0" fontId="0" fillId="0" borderId="0" xfId="0" applyBorder="1" applyAlignment="1">
      <alignment/>
    </xf>
    <xf numFmtId="38" fontId="7" fillId="0" borderId="16" xfId="48" applyFont="1" applyBorder="1" applyAlignment="1">
      <alignment horizontal="centerContinuous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38" fontId="11" fillId="0" borderId="17" xfId="48" applyFont="1" applyBorder="1" applyAlignment="1">
      <alignment horizontal="centerContinuous"/>
    </xf>
    <xf numFmtId="38" fontId="11" fillId="0" borderId="18" xfId="48" applyFont="1" applyBorder="1" applyAlignment="1">
      <alignment horizontal="centerContinuous"/>
    </xf>
    <xf numFmtId="38" fontId="11" fillId="0" borderId="19" xfId="48" applyFont="1" applyBorder="1" applyAlignment="1">
      <alignment horizontal="centerContinuous"/>
    </xf>
    <xf numFmtId="38" fontId="6" fillId="0" borderId="20" xfId="48" applyFont="1" applyBorder="1" applyAlignment="1">
      <alignment horizontal="center"/>
    </xf>
    <xf numFmtId="38" fontId="6" fillId="0" borderId="21" xfId="48" applyFont="1" applyBorder="1" applyAlignment="1">
      <alignment horizontal="center"/>
    </xf>
    <xf numFmtId="38" fontId="6" fillId="0" borderId="22" xfId="48" applyFont="1" applyBorder="1" applyAlignment="1">
      <alignment horizontal="center"/>
    </xf>
    <xf numFmtId="38" fontId="6" fillId="0" borderId="23" xfId="48" applyFont="1" applyBorder="1" applyAlignment="1">
      <alignment horizontal="center"/>
    </xf>
    <xf numFmtId="179" fontId="14" fillId="0" borderId="0" xfId="0" applyNumberFormat="1" applyFont="1" applyAlignment="1">
      <alignment/>
    </xf>
    <xf numFmtId="38" fontId="11" fillId="0" borderId="24" xfId="48" applyFont="1" applyBorder="1" applyAlignment="1">
      <alignment horizontal="centerContinuous"/>
    </xf>
    <xf numFmtId="38" fontId="7" fillId="0" borderId="25" xfId="48" applyFont="1" applyBorder="1" applyAlignment="1">
      <alignment horizontal="center"/>
    </xf>
    <xf numFmtId="38" fontId="6" fillId="33" borderId="20" xfId="48" applyFont="1" applyFill="1" applyBorder="1" applyAlignment="1">
      <alignment horizontal="center"/>
    </xf>
    <xf numFmtId="38" fontId="6" fillId="33" borderId="26" xfId="48" applyFont="1" applyFill="1" applyBorder="1" applyAlignment="1">
      <alignment horizontal="center"/>
    </xf>
    <xf numFmtId="38" fontId="11" fillId="0" borderId="27" xfId="48" applyFont="1" applyBorder="1" applyAlignment="1">
      <alignment horizontal="center"/>
    </xf>
    <xf numFmtId="38" fontId="6" fillId="0" borderId="22" xfId="48" applyFont="1" applyFill="1" applyBorder="1" applyAlignment="1">
      <alignment horizontal="center"/>
    </xf>
    <xf numFmtId="38" fontId="6" fillId="0" borderId="20" xfId="48" applyFont="1" applyFill="1" applyBorder="1" applyAlignment="1">
      <alignment horizontal="center"/>
    </xf>
    <xf numFmtId="38" fontId="6" fillId="0" borderId="21" xfId="48" applyFont="1" applyFill="1" applyBorder="1" applyAlignment="1">
      <alignment horizontal="center"/>
    </xf>
    <xf numFmtId="38" fontId="7" fillId="0" borderId="20" xfId="48" applyFont="1" applyFill="1" applyBorder="1" applyAlignment="1">
      <alignment horizontal="center"/>
    </xf>
    <xf numFmtId="38" fontId="7" fillId="0" borderId="28" xfId="48" applyFont="1" applyFill="1" applyBorder="1" applyAlignment="1">
      <alignment horizontal="center"/>
    </xf>
    <xf numFmtId="38" fontId="7" fillId="0" borderId="26" xfId="48" applyFont="1" applyFill="1" applyBorder="1" applyAlignment="1">
      <alignment horizontal="center"/>
    </xf>
    <xf numFmtId="38" fontId="7" fillId="0" borderId="22" xfId="48" applyFont="1" applyFill="1" applyBorder="1" applyAlignment="1">
      <alignment horizontal="center"/>
    </xf>
    <xf numFmtId="38" fontId="7" fillId="0" borderId="21" xfId="48" applyFont="1" applyFill="1" applyBorder="1" applyAlignment="1">
      <alignment horizontal="center"/>
    </xf>
    <xf numFmtId="38" fontId="7" fillId="0" borderId="29" xfId="48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8" fontId="7" fillId="0" borderId="23" xfId="48" applyFont="1" applyFill="1" applyBorder="1" applyAlignment="1">
      <alignment horizontal="center"/>
    </xf>
    <xf numFmtId="38" fontId="7" fillId="0" borderId="30" xfId="48" applyFont="1" applyFill="1" applyBorder="1" applyAlignment="1">
      <alignment horizontal="center"/>
    </xf>
    <xf numFmtId="38" fontId="7" fillId="0" borderId="31" xfId="48" applyFont="1" applyFill="1" applyBorder="1" applyAlignment="1">
      <alignment horizontal="center"/>
    </xf>
    <xf numFmtId="38" fontId="7" fillId="0" borderId="32" xfId="48" applyFont="1" applyFill="1" applyBorder="1" applyAlignment="1">
      <alignment horizontal="center"/>
    </xf>
    <xf numFmtId="38" fontId="8" fillId="0" borderId="33" xfId="48" applyFont="1" applyFill="1" applyBorder="1" applyAlignment="1">
      <alignment/>
    </xf>
    <xf numFmtId="38" fontId="8" fillId="0" borderId="34" xfId="48" applyFont="1" applyFill="1" applyBorder="1" applyAlignment="1">
      <alignment/>
    </xf>
    <xf numFmtId="38" fontId="8" fillId="0" borderId="35" xfId="48" applyFont="1" applyFill="1" applyBorder="1" applyAlignment="1">
      <alignment/>
    </xf>
    <xf numFmtId="38" fontId="8" fillId="0" borderId="36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38" fontId="8" fillId="0" borderId="37" xfId="48" applyFont="1" applyFill="1" applyBorder="1" applyAlignment="1">
      <alignment/>
    </xf>
    <xf numFmtId="38" fontId="8" fillId="0" borderId="38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12" xfId="48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48" applyFill="1" applyAlignment="1">
      <alignment/>
    </xf>
    <xf numFmtId="38" fontId="7" fillId="0" borderId="39" xfId="48" applyFont="1" applyFill="1" applyBorder="1" applyAlignment="1">
      <alignment horizontal="center"/>
    </xf>
    <xf numFmtId="38" fontId="7" fillId="0" borderId="33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centerContinuous"/>
    </xf>
    <xf numFmtId="38" fontId="0" fillId="0" borderId="18" xfId="48" applyFill="1" applyBorder="1" applyAlignment="1">
      <alignment horizontal="centerContinuous"/>
    </xf>
    <xf numFmtId="38" fontId="7" fillId="0" borderId="23" xfId="48" applyFont="1" applyFill="1" applyBorder="1" applyAlignment="1">
      <alignment horizontal="centerContinuous"/>
    </xf>
    <xf numFmtId="38" fontId="7" fillId="0" borderId="0" xfId="48" applyFont="1" applyFill="1" applyBorder="1" applyAlignment="1">
      <alignment horizontal="centerContinuous"/>
    </xf>
    <xf numFmtId="178" fontId="7" fillId="0" borderId="40" xfId="42" applyNumberFormat="1" applyFont="1" applyFill="1" applyBorder="1" applyAlignment="1">
      <alignment horizontal="center"/>
    </xf>
    <xf numFmtId="38" fontId="7" fillId="0" borderId="41" xfId="48" applyFont="1" applyFill="1" applyBorder="1" applyAlignment="1">
      <alignment horizontal="center"/>
    </xf>
    <xf numFmtId="38" fontId="7" fillId="0" borderId="35" xfId="48" applyFont="1" applyFill="1" applyBorder="1" applyAlignment="1">
      <alignment horizontal="center"/>
    </xf>
    <xf numFmtId="38" fontId="8" fillId="0" borderId="42" xfId="48" applyNumberFormat="1" applyFont="1" applyFill="1" applyBorder="1" applyAlignment="1">
      <alignment/>
    </xf>
    <xf numFmtId="38" fontId="7" fillId="0" borderId="43" xfId="48" applyFont="1" applyFill="1" applyBorder="1" applyAlignment="1">
      <alignment horizontal="center"/>
    </xf>
    <xf numFmtId="38" fontId="7" fillId="0" borderId="36" xfId="48" applyFont="1" applyFill="1" applyBorder="1" applyAlignment="1">
      <alignment horizontal="center"/>
    </xf>
    <xf numFmtId="38" fontId="7" fillId="0" borderId="44" xfId="48" applyFont="1" applyFill="1" applyBorder="1" applyAlignment="1">
      <alignment horizontal="center"/>
    </xf>
    <xf numFmtId="38" fontId="7" fillId="0" borderId="34" xfId="48" applyFont="1" applyFill="1" applyBorder="1" applyAlignment="1">
      <alignment horizontal="center"/>
    </xf>
    <xf numFmtId="38" fontId="7" fillId="0" borderId="45" xfId="48" applyFont="1" applyFill="1" applyBorder="1" applyAlignment="1">
      <alignment horizontal="center"/>
    </xf>
    <xf numFmtId="38" fontId="7" fillId="0" borderId="10" xfId="48" applyFont="1" applyFill="1" applyBorder="1" applyAlignment="1">
      <alignment horizontal="center"/>
    </xf>
    <xf numFmtId="38" fontId="7" fillId="0" borderId="46" xfId="48" applyFont="1" applyFill="1" applyBorder="1" applyAlignment="1">
      <alignment horizontal="center"/>
    </xf>
    <xf numFmtId="38" fontId="7" fillId="0" borderId="11" xfId="48" applyFont="1" applyFill="1" applyBorder="1" applyAlignment="1">
      <alignment horizontal="center"/>
    </xf>
    <xf numFmtId="38" fontId="7" fillId="0" borderId="47" xfId="48" applyFont="1" applyFill="1" applyBorder="1" applyAlignment="1">
      <alignment horizontal="center"/>
    </xf>
    <xf numFmtId="38" fontId="7" fillId="0" borderId="48" xfId="48" applyFont="1" applyFill="1" applyBorder="1" applyAlignment="1">
      <alignment horizontal="center"/>
    </xf>
    <xf numFmtId="38" fontId="9" fillId="0" borderId="49" xfId="48" applyFont="1" applyFill="1" applyBorder="1" applyAlignment="1">
      <alignment/>
    </xf>
    <xf numFmtId="38" fontId="7" fillId="0" borderId="50" xfId="48" applyFont="1" applyFill="1" applyBorder="1" applyAlignment="1">
      <alignment horizontal="center"/>
    </xf>
    <xf numFmtId="38" fontId="7" fillId="0" borderId="51" xfId="48" applyFont="1" applyFill="1" applyBorder="1" applyAlignment="1">
      <alignment horizontal="center"/>
    </xf>
    <xf numFmtId="38" fontId="7" fillId="0" borderId="52" xfId="48" applyFont="1" applyFill="1" applyBorder="1" applyAlignment="1">
      <alignment horizontal="center"/>
    </xf>
    <xf numFmtId="38" fontId="8" fillId="0" borderId="53" xfId="48" applyNumberFormat="1" applyFont="1" applyFill="1" applyBorder="1" applyAlignment="1">
      <alignment/>
    </xf>
    <xf numFmtId="38" fontId="7" fillId="0" borderId="54" xfId="48" applyFont="1" applyFill="1" applyBorder="1" applyAlignment="1">
      <alignment horizontal="center"/>
    </xf>
    <xf numFmtId="38" fontId="7" fillId="0" borderId="55" xfId="48" applyFont="1" applyFill="1" applyBorder="1" applyAlignment="1">
      <alignment horizontal="center"/>
    </xf>
    <xf numFmtId="38" fontId="8" fillId="0" borderId="56" xfId="48" applyNumberFormat="1" applyFont="1" applyFill="1" applyBorder="1" applyAlignment="1">
      <alignment/>
    </xf>
    <xf numFmtId="38" fontId="7" fillId="0" borderId="0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8" fillId="0" borderId="0" xfId="48" applyFont="1" applyFill="1" applyBorder="1" applyAlignment="1">
      <alignment horizontal="right" vertical="center"/>
    </xf>
    <xf numFmtId="178" fontId="8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38" fontId="7" fillId="0" borderId="57" xfId="48" applyFont="1" applyFill="1" applyBorder="1" applyAlignment="1">
      <alignment horizontal="center"/>
    </xf>
    <xf numFmtId="38" fontId="7" fillId="0" borderId="58" xfId="48" applyFont="1" applyFill="1" applyBorder="1" applyAlignment="1">
      <alignment horizontal="center"/>
    </xf>
    <xf numFmtId="38" fontId="7" fillId="0" borderId="59" xfId="48" applyFont="1" applyFill="1" applyBorder="1" applyAlignment="1">
      <alignment horizontal="center"/>
    </xf>
    <xf numFmtId="38" fontId="6" fillId="0" borderId="36" xfId="48" applyFont="1" applyFill="1" applyBorder="1" applyAlignment="1">
      <alignment horizontal="center"/>
    </xf>
    <xf numFmtId="38" fontId="7" fillId="0" borderId="60" xfId="48" applyFont="1" applyFill="1" applyBorder="1" applyAlignment="1">
      <alignment horizontal="center"/>
    </xf>
    <xf numFmtId="38" fontId="6" fillId="0" borderId="61" xfId="48" applyFont="1" applyFill="1" applyBorder="1" applyAlignment="1">
      <alignment horizontal="center"/>
    </xf>
    <xf numFmtId="38" fontId="0" fillId="0" borderId="0" xfId="48" applyFill="1" applyAlignment="1">
      <alignment horizontal="center"/>
    </xf>
    <xf numFmtId="178" fontId="0" fillId="0" borderId="0" xfId="42" applyNumberFormat="1" applyFill="1" applyAlignment="1">
      <alignment/>
    </xf>
    <xf numFmtId="38" fontId="6" fillId="0" borderId="26" xfId="48" applyFont="1" applyBorder="1" applyAlignment="1">
      <alignment horizontal="center"/>
    </xf>
    <xf numFmtId="38" fontId="7" fillId="0" borderId="62" xfId="48" applyFont="1" applyFill="1" applyBorder="1" applyAlignment="1">
      <alignment horizontal="center"/>
    </xf>
    <xf numFmtId="38" fontId="7" fillId="0" borderId="38" xfId="48" applyFont="1" applyFill="1" applyBorder="1" applyAlignment="1">
      <alignment horizontal="center"/>
    </xf>
    <xf numFmtId="38" fontId="7" fillId="0" borderId="0" xfId="48" applyFont="1" applyBorder="1" applyAlignment="1">
      <alignment horizontal="center"/>
    </xf>
    <xf numFmtId="38" fontId="6" fillId="33" borderId="28" xfId="48" applyFont="1" applyFill="1" applyBorder="1" applyAlignment="1">
      <alignment horizontal="center"/>
    </xf>
    <xf numFmtId="38" fontId="8" fillId="0" borderId="63" xfId="48" applyFont="1" applyFill="1" applyBorder="1" applyAlignment="1">
      <alignment/>
    </xf>
    <xf numFmtId="38" fontId="9" fillId="0" borderId="64" xfId="48" applyFont="1" applyFill="1" applyBorder="1" applyAlignment="1">
      <alignment/>
    </xf>
    <xf numFmtId="38" fontId="9" fillId="0" borderId="65" xfId="48" applyFont="1" applyFill="1" applyBorder="1" applyAlignment="1">
      <alignment/>
    </xf>
    <xf numFmtId="38" fontId="7" fillId="34" borderId="41" xfId="48" applyFont="1" applyFill="1" applyBorder="1" applyAlignment="1">
      <alignment horizontal="center"/>
    </xf>
    <xf numFmtId="38" fontId="7" fillId="34" borderId="20" xfId="48" applyFont="1" applyFill="1" applyBorder="1" applyAlignment="1">
      <alignment horizontal="center"/>
    </xf>
    <xf numFmtId="38" fontId="7" fillId="34" borderId="43" xfId="48" applyFont="1" applyFill="1" applyBorder="1" applyAlignment="1">
      <alignment horizontal="center"/>
    </xf>
    <xf numFmtId="38" fontId="7" fillId="34" borderId="28" xfId="48" applyFont="1" applyFill="1" applyBorder="1" applyAlignment="1">
      <alignment horizontal="center"/>
    </xf>
    <xf numFmtId="38" fontId="7" fillId="34" borderId="26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7" fillId="0" borderId="66" xfId="48" applyFont="1" applyFill="1" applyBorder="1" applyAlignment="1">
      <alignment horizontal="center"/>
    </xf>
    <xf numFmtId="38" fontId="7" fillId="0" borderId="67" xfId="48" applyFont="1" applyFill="1" applyBorder="1" applyAlignment="1">
      <alignment horizontal="center"/>
    </xf>
    <xf numFmtId="180" fontId="8" fillId="0" borderId="68" xfId="42" applyNumberFormat="1" applyFont="1" applyFill="1" applyBorder="1" applyAlignment="1">
      <alignment/>
    </xf>
    <xf numFmtId="180" fontId="8" fillId="0" borderId="69" xfId="42" applyNumberFormat="1" applyFont="1" applyFill="1" applyBorder="1" applyAlignment="1">
      <alignment/>
    </xf>
    <xf numFmtId="180" fontId="8" fillId="0" borderId="13" xfId="42" applyNumberFormat="1" applyFont="1" applyFill="1" applyBorder="1" applyAlignment="1">
      <alignment/>
    </xf>
    <xf numFmtId="180" fontId="8" fillId="0" borderId="50" xfId="42" applyNumberFormat="1" applyFont="1" applyFill="1" applyBorder="1" applyAlignment="1">
      <alignment/>
    </xf>
    <xf numFmtId="180" fontId="8" fillId="0" borderId="70" xfId="42" applyNumberFormat="1" applyFont="1" applyFill="1" applyBorder="1" applyAlignment="1">
      <alignment/>
    </xf>
    <xf numFmtId="180" fontId="8" fillId="0" borderId="71" xfId="42" applyNumberFormat="1" applyFont="1" applyFill="1" applyBorder="1" applyAlignment="1">
      <alignment/>
    </xf>
    <xf numFmtId="180" fontId="8" fillId="0" borderId="72" xfId="42" applyNumberFormat="1" applyFont="1" applyFill="1" applyBorder="1" applyAlignment="1">
      <alignment/>
    </xf>
    <xf numFmtId="180" fontId="8" fillId="0" borderId="11" xfId="42" applyNumberFormat="1" applyFont="1" applyFill="1" applyBorder="1" applyAlignment="1">
      <alignment/>
    </xf>
    <xf numFmtId="180" fontId="8" fillId="0" borderId="73" xfId="42" applyNumberFormat="1" applyFont="1" applyFill="1" applyBorder="1" applyAlignment="1">
      <alignment/>
    </xf>
    <xf numFmtId="180" fontId="8" fillId="0" borderId="74" xfId="42" applyNumberFormat="1" applyFont="1" applyFill="1" applyBorder="1" applyAlignment="1">
      <alignment/>
    </xf>
    <xf numFmtId="180" fontId="8" fillId="0" borderId="75" xfId="42" applyNumberFormat="1" applyFont="1" applyFill="1" applyBorder="1" applyAlignment="1">
      <alignment/>
    </xf>
    <xf numFmtId="180" fontId="8" fillId="0" borderId="76" xfId="42" applyNumberFormat="1" applyFont="1" applyFill="1" applyBorder="1" applyAlignment="1">
      <alignment/>
    </xf>
    <xf numFmtId="38" fontId="6" fillId="0" borderId="77" xfId="48" applyFont="1" applyFill="1" applyBorder="1" applyAlignment="1">
      <alignment horizontal="center"/>
    </xf>
    <xf numFmtId="38" fontId="6" fillId="0" borderId="51" xfId="48" applyFont="1" applyFill="1" applyBorder="1" applyAlignment="1">
      <alignment horizontal="center"/>
    </xf>
    <xf numFmtId="38" fontId="6" fillId="0" borderId="16" xfId="48" applyFont="1" applyFill="1" applyBorder="1" applyAlignment="1">
      <alignment horizontal="center"/>
    </xf>
    <xf numFmtId="38" fontId="9" fillId="0" borderId="78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38" fontId="9" fillId="0" borderId="36" xfId="48" applyFont="1" applyFill="1" applyBorder="1" applyAlignment="1">
      <alignment/>
    </xf>
    <xf numFmtId="38" fontId="9" fillId="0" borderId="61" xfId="48" applyFont="1" applyFill="1" applyBorder="1" applyAlignment="1">
      <alignment/>
    </xf>
    <xf numFmtId="180" fontId="9" fillId="0" borderId="79" xfId="42" applyNumberFormat="1" applyFont="1" applyFill="1" applyBorder="1" applyAlignment="1">
      <alignment/>
    </xf>
    <xf numFmtId="180" fontId="9" fillId="0" borderId="11" xfId="42" applyNumberFormat="1" applyFont="1" applyFill="1" applyBorder="1" applyAlignment="1">
      <alignment/>
    </xf>
    <xf numFmtId="180" fontId="9" fillId="0" borderId="13" xfId="42" applyNumberFormat="1" applyFont="1" applyFill="1" applyBorder="1" applyAlignment="1">
      <alignment/>
    </xf>
    <xf numFmtId="180" fontId="9" fillId="0" borderId="40" xfId="42" applyNumberFormat="1" applyFont="1" applyFill="1" applyBorder="1" applyAlignment="1">
      <alignment/>
    </xf>
    <xf numFmtId="38" fontId="8" fillId="0" borderId="35" xfId="48" applyNumberFormat="1" applyFont="1" applyFill="1" applyBorder="1" applyAlignment="1">
      <alignment/>
    </xf>
    <xf numFmtId="38" fontId="8" fillId="0" borderId="47" xfId="48" applyNumberFormat="1" applyFont="1" applyFill="1" applyBorder="1" applyAlignment="1">
      <alignment/>
    </xf>
    <xf numFmtId="38" fontId="8" fillId="0" borderId="33" xfId="48" applyNumberFormat="1" applyFont="1" applyFill="1" applyBorder="1" applyAlignment="1">
      <alignment/>
    </xf>
    <xf numFmtId="38" fontId="8" fillId="0" borderId="36" xfId="48" applyNumberFormat="1" applyFont="1" applyFill="1" applyBorder="1" applyAlignment="1">
      <alignment/>
    </xf>
    <xf numFmtId="38" fontId="8" fillId="35" borderId="46" xfId="48" applyNumberFormat="1" applyFont="1" applyFill="1" applyBorder="1" applyAlignment="1">
      <alignment/>
    </xf>
    <xf numFmtId="38" fontId="8" fillId="35" borderId="47" xfId="48" applyNumberFormat="1" applyFont="1" applyFill="1" applyBorder="1" applyAlignment="1">
      <alignment/>
    </xf>
    <xf numFmtId="38" fontId="8" fillId="0" borderId="34" xfId="48" applyNumberFormat="1" applyFont="1" applyFill="1" applyBorder="1" applyAlignment="1">
      <alignment/>
    </xf>
    <xf numFmtId="38" fontId="8" fillId="35" borderId="34" xfId="48" applyNumberFormat="1" applyFont="1" applyFill="1" applyBorder="1" applyAlignment="1">
      <alignment/>
    </xf>
    <xf numFmtId="38" fontId="8" fillId="0" borderId="10" xfId="48" applyNumberFormat="1" applyFont="1" applyFill="1" applyBorder="1" applyAlignment="1">
      <alignment/>
    </xf>
    <xf numFmtId="38" fontId="8" fillId="35" borderId="10" xfId="48" applyNumberFormat="1" applyFont="1" applyFill="1" applyBorder="1" applyAlignment="1">
      <alignment/>
    </xf>
    <xf numFmtId="38" fontId="8" fillId="0" borderId="10" xfId="42" applyNumberFormat="1" applyFont="1" applyFill="1" applyBorder="1" applyAlignment="1">
      <alignment/>
    </xf>
    <xf numFmtId="38" fontId="8" fillId="0" borderId="38" xfId="42" applyNumberFormat="1" applyFont="1" applyFill="1" applyBorder="1" applyAlignment="1">
      <alignment/>
    </xf>
    <xf numFmtId="38" fontId="8" fillId="0" borderId="37" xfId="48" applyNumberFormat="1" applyFont="1" applyFill="1" applyBorder="1" applyAlignment="1">
      <alignment/>
    </xf>
    <xf numFmtId="38" fontId="8" fillId="0" borderId="38" xfId="48" applyNumberFormat="1" applyFont="1" applyFill="1" applyBorder="1" applyAlignment="1">
      <alignment/>
    </xf>
    <xf numFmtId="38" fontId="8" fillId="35" borderId="80" xfId="48" applyNumberFormat="1" applyFont="1" applyFill="1" applyBorder="1" applyAlignment="1">
      <alignment horizontal="right"/>
    </xf>
    <xf numFmtId="38" fontId="8" fillId="35" borderId="45" xfId="48" applyNumberFormat="1" applyFont="1" applyFill="1" applyBorder="1" applyAlignment="1">
      <alignment/>
    </xf>
    <xf numFmtId="38" fontId="8" fillId="35" borderId="48" xfId="48" applyNumberFormat="1" applyFont="1" applyFill="1" applyBorder="1" applyAlignment="1">
      <alignment/>
    </xf>
    <xf numFmtId="38" fontId="8" fillId="35" borderId="39" xfId="48" applyFont="1" applyFill="1" applyBorder="1" applyAlignment="1">
      <alignment/>
    </xf>
    <xf numFmtId="38" fontId="8" fillId="35" borderId="44" xfId="48" applyFont="1" applyFill="1" applyBorder="1" applyAlignment="1">
      <alignment/>
    </xf>
    <xf numFmtId="38" fontId="8" fillId="35" borderId="45" xfId="48" applyFont="1" applyFill="1" applyBorder="1" applyAlignment="1">
      <alignment/>
    </xf>
    <xf numFmtId="38" fontId="8" fillId="35" borderId="33" xfId="48" applyFont="1" applyFill="1" applyBorder="1" applyAlignment="1">
      <alignment/>
    </xf>
    <xf numFmtId="38" fontId="8" fillId="35" borderId="46" xfId="48" applyFont="1" applyFill="1" applyBorder="1" applyAlignment="1">
      <alignment/>
    </xf>
    <xf numFmtId="38" fontId="8" fillId="35" borderId="81" xfId="48" applyFont="1" applyFill="1" applyBorder="1" applyAlignment="1">
      <alignment/>
    </xf>
    <xf numFmtId="38" fontId="8" fillId="35" borderId="10" xfId="48" applyFont="1" applyFill="1" applyBorder="1" applyAlignment="1">
      <alignment/>
    </xf>
    <xf numFmtId="38" fontId="8" fillId="35" borderId="35" xfId="48" applyFont="1" applyFill="1" applyBorder="1" applyAlignment="1">
      <alignment/>
    </xf>
    <xf numFmtId="38" fontId="8" fillId="35" borderId="48" xfId="48" applyFont="1" applyFill="1" applyBorder="1" applyAlignment="1">
      <alignment/>
    </xf>
    <xf numFmtId="38" fontId="8" fillId="35" borderId="34" xfId="48" applyFont="1" applyFill="1" applyBorder="1" applyAlignment="1">
      <alignment/>
    </xf>
    <xf numFmtId="38" fontId="8" fillId="35" borderId="47" xfId="48" applyFont="1" applyFill="1" applyBorder="1" applyAlignment="1">
      <alignment/>
    </xf>
    <xf numFmtId="38" fontId="7" fillId="35" borderId="61" xfId="48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38" fontId="6" fillId="0" borderId="29" xfId="48" applyFont="1" applyBorder="1" applyAlignment="1">
      <alignment horizontal="center"/>
    </xf>
    <xf numFmtId="38" fontId="8" fillId="0" borderId="82" xfId="48" applyNumberFormat="1" applyFont="1" applyFill="1" applyBorder="1" applyAlignment="1">
      <alignment horizontal="right"/>
    </xf>
    <xf numFmtId="180" fontId="8" fillId="0" borderId="68" xfId="42" applyNumberFormat="1" applyFont="1" applyFill="1" applyBorder="1" applyAlignment="1">
      <alignment horizontal="right"/>
    </xf>
    <xf numFmtId="38" fontId="8" fillId="0" borderId="42" xfId="48" applyNumberFormat="1" applyFont="1" applyFill="1" applyBorder="1" applyAlignment="1">
      <alignment horizontal="right"/>
    </xf>
    <xf numFmtId="180" fontId="8" fillId="0" borderId="69" xfId="42" applyNumberFormat="1" applyFont="1" applyFill="1" applyBorder="1" applyAlignment="1">
      <alignment horizontal="right"/>
    </xf>
    <xf numFmtId="38" fontId="8" fillId="0" borderId="12" xfId="48" applyNumberFormat="1" applyFont="1" applyFill="1" applyBorder="1" applyAlignment="1">
      <alignment horizontal="right"/>
    </xf>
    <xf numFmtId="180" fontId="8" fillId="0" borderId="13" xfId="42" applyNumberFormat="1" applyFont="1" applyFill="1" applyBorder="1" applyAlignment="1">
      <alignment horizontal="right"/>
    </xf>
    <xf numFmtId="38" fontId="8" fillId="0" borderId="36" xfId="48" applyFont="1" applyFill="1" applyBorder="1" applyAlignment="1">
      <alignment horizontal="right"/>
    </xf>
    <xf numFmtId="38" fontId="8" fillId="0" borderId="58" xfId="48" applyNumberFormat="1" applyFont="1" applyFill="1" applyBorder="1" applyAlignment="1">
      <alignment horizontal="right"/>
    </xf>
    <xf numFmtId="180" fontId="8" fillId="0" borderId="50" xfId="42" applyNumberFormat="1" applyFont="1" applyFill="1" applyBorder="1" applyAlignment="1">
      <alignment horizontal="right"/>
    </xf>
    <xf numFmtId="38" fontId="8" fillId="0" borderId="39" xfId="48" applyFont="1" applyFill="1" applyBorder="1" applyAlignment="1">
      <alignment horizontal="right"/>
    </xf>
    <xf numFmtId="38" fontId="8" fillId="0" borderId="83" xfId="48" applyNumberFormat="1" applyFont="1" applyFill="1" applyBorder="1" applyAlignment="1">
      <alignment horizontal="right"/>
    </xf>
    <xf numFmtId="38" fontId="8" fillId="0" borderId="44" xfId="48" applyFont="1" applyFill="1" applyBorder="1" applyAlignment="1">
      <alignment horizontal="right"/>
    </xf>
    <xf numFmtId="38" fontId="8" fillId="0" borderId="84" xfId="48" applyNumberFormat="1" applyFont="1" applyFill="1" applyBorder="1" applyAlignment="1">
      <alignment horizontal="right"/>
    </xf>
    <xf numFmtId="180" fontId="8" fillId="0" borderId="70" xfId="42" applyNumberFormat="1" applyFont="1" applyFill="1" applyBorder="1" applyAlignment="1">
      <alignment horizontal="right"/>
    </xf>
    <xf numFmtId="38" fontId="8" fillId="0" borderId="34" xfId="48" applyFont="1" applyFill="1" applyBorder="1" applyAlignment="1">
      <alignment horizontal="right"/>
    </xf>
    <xf numFmtId="180" fontId="8" fillId="0" borderId="71" xfId="42" applyNumberFormat="1" applyFont="1" applyFill="1" applyBorder="1" applyAlignment="1">
      <alignment horizontal="right"/>
    </xf>
    <xf numFmtId="38" fontId="8" fillId="0" borderId="45" xfId="48" applyFont="1" applyFill="1" applyBorder="1" applyAlignment="1">
      <alignment horizontal="right"/>
    </xf>
    <xf numFmtId="180" fontId="8" fillId="0" borderId="72" xfId="42" applyNumberFormat="1" applyFont="1" applyFill="1" applyBorder="1" applyAlignment="1">
      <alignment horizontal="right"/>
    </xf>
    <xf numFmtId="38" fontId="8" fillId="0" borderId="33" xfId="48" applyFont="1" applyFill="1" applyBorder="1" applyAlignment="1">
      <alignment horizontal="right"/>
    </xf>
    <xf numFmtId="38" fontId="8" fillId="0" borderId="63" xfId="48" applyNumberFormat="1" applyFont="1" applyFill="1" applyBorder="1" applyAlignment="1">
      <alignment horizontal="right"/>
    </xf>
    <xf numFmtId="180" fontId="8" fillId="0" borderId="11" xfId="42" applyNumberFormat="1" applyFont="1" applyFill="1" applyBorder="1" applyAlignment="1">
      <alignment horizontal="right"/>
    </xf>
    <xf numFmtId="38" fontId="8" fillId="0" borderId="63" xfId="48" applyFont="1" applyFill="1" applyBorder="1" applyAlignment="1">
      <alignment horizontal="right"/>
    </xf>
    <xf numFmtId="38" fontId="8" fillId="0" borderId="10" xfId="48" applyFont="1" applyFill="1" applyBorder="1" applyAlignment="1">
      <alignment horizontal="right"/>
    </xf>
    <xf numFmtId="180" fontId="8" fillId="0" borderId="73" xfId="42" applyNumberFormat="1" applyFont="1" applyFill="1" applyBorder="1" applyAlignment="1">
      <alignment horizontal="right"/>
    </xf>
    <xf numFmtId="38" fontId="8" fillId="0" borderId="46" xfId="48" applyFont="1" applyFill="1" applyBorder="1" applyAlignment="1">
      <alignment horizontal="right"/>
    </xf>
    <xf numFmtId="38" fontId="8" fillId="0" borderId="81" xfId="48" applyFont="1" applyFill="1" applyBorder="1" applyAlignment="1">
      <alignment horizontal="right"/>
    </xf>
    <xf numFmtId="38" fontId="8" fillId="0" borderId="35" xfId="48" applyFont="1" applyFill="1" applyBorder="1" applyAlignment="1">
      <alignment horizontal="right"/>
    </xf>
    <xf numFmtId="38" fontId="8" fillId="0" borderId="85" xfId="48" applyNumberFormat="1" applyFont="1" applyFill="1" applyBorder="1" applyAlignment="1">
      <alignment horizontal="right"/>
    </xf>
    <xf numFmtId="38" fontId="8" fillId="0" borderId="86" xfId="48" applyNumberFormat="1" applyFont="1" applyFill="1" applyBorder="1" applyAlignment="1">
      <alignment horizontal="right"/>
    </xf>
    <xf numFmtId="180" fontId="8" fillId="0" borderId="74" xfId="42" applyNumberFormat="1" applyFont="1" applyFill="1" applyBorder="1" applyAlignment="1">
      <alignment horizontal="right"/>
    </xf>
    <xf numFmtId="38" fontId="8" fillId="0" borderId="48" xfId="48" applyFont="1" applyFill="1" applyBorder="1" applyAlignment="1">
      <alignment horizontal="right"/>
    </xf>
    <xf numFmtId="38" fontId="8" fillId="0" borderId="85" xfId="48" applyFont="1" applyFill="1" applyBorder="1" applyAlignment="1">
      <alignment horizontal="right"/>
    </xf>
    <xf numFmtId="38" fontId="8" fillId="0" borderId="83" xfId="48" applyFont="1" applyFill="1" applyBorder="1" applyAlignment="1">
      <alignment horizontal="right"/>
    </xf>
    <xf numFmtId="38" fontId="8" fillId="0" borderId="63" xfId="42" applyNumberFormat="1" applyFont="1" applyFill="1" applyBorder="1" applyAlignment="1">
      <alignment horizontal="right"/>
    </xf>
    <xf numFmtId="38" fontId="8" fillId="0" borderId="56" xfId="42" applyNumberFormat="1" applyFont="1" applyFill="1" applyBorder="1" applyAlignment="1">
      <alignment horizontal="right"/>
    </xf>
    <xf numFmtId="180" fontId="8" fillId="0" borderId="75" xfId="42" applyNumberFormat="1" applyFont="1" applyFill="1" applyBorder="1" applyAlignment="1">
      <alignment horizontal="right"/>
    </xf>
    <xf numFmtId="38" fontId="8" fillId="0" borderId="38" xfId="48" applyFont="1" applyFill="1" applyBorder="1" applyAlignment="1">
      <alignment horizontal="right"/>
    </xf>
    <xf numFmtId="38" fontId="8" fillId="0" borderId="53" xfId="48" applyNumberFormat="1" applyFont="1" applyFill="1" applyBorder="1" applyAlignment="1">
      <alignment horizontal="right"/>
    </xf>
    <xf numFmtId="180" fontId="8" fillId="0" borderId="76" xfId="42" applyNumberFormat="1" applyFont="1" applyFill="1" applyBorder="1" applyAlignment="1">
      <alignment horizontal="right"/>
    </xf>
    <xf numFmtId="38" fontId="8" fillId="0" borderId="37" xfId="48" applyFont="1" applyFill="1" applyBorder="1" applyAlignment="1">
      <alignment horizontal="right"/>
    </xf>
    <xf numFmtId="38" fontId="8" fillId="0" borderId="56" xfId="48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38" fontId="7" fillId="0" borderId="87" xfId="48" applyFont="1" applyBorder="1" applyAlignment="1">
      <alignment horizontal="centerContinuous"/>
    </xf>
    <xf numFmtId="38" fontId="7" fillId="0" borderId="11" xfId="48" applyFont="1" applyBorder="1" applyAlignment="1">
      <alignment horizontal="centerContinuous"/>
    </xf>
    <xf numFmtId="38" fontId="7" fillId="0" borderId="80" xfId="48" applyFont="1" applyBorder="1" applyAlignment="1">
      <alignment horizontal="center"/>
    </xf>
    <xf numFmtId="38" fontId="7" fillId="0" borderId="88" xfId="48" applyFont="1" applyBorder="1" applyAlignment="1">
      <alignment horizontal="centerContinuous"/>
    </xf>
    <xf numFmtId="38" fontId="7" fillId="0" borderId="51" xfId="48" applyFont="1" applyBorder="1" applyAlignment="1">
      <alignment horizontal="centerContinuous"/>
    </xf>
    <xf numFmtId="38" fontId="7" fillId="0" borderId="51" xfId="48" applyFont="1" applyBorder="1" applyAlignment="1">
      <alignment horizontal="center"/>
    </xf>
    <xf numFmtId="38" fontId="7" fillId="0" borderId="18" xfId="48" applyFont="1" applyBorder="1" applyAlignment="1">
      <alignment horizontal="center"/>
    </xf>
    <xf numFmtId="38" fontId="5" fillId="36" borderId="30" xfId="48" applyFont="1" applyFill="1" applyBorder="1" applyAlignment="1">
      <alignment horizontal="centerContinuous"/>
    </xf>
    <xf numFmtId="38" fontId="4" fillId="36" borderId="20" xfId="48" applyFont="1" applyFill="1" applyBorder="1" applyAlignment="1">
      <alignment horizontal="center"/>
    </xf>
    <xf numFmtId="38" fontId="5" fillId="36" borderId="43" xfId="48" applyFont="1" applyFill="1" applyBorder="1" applyAlignment="1">
      <alignment horizontal="centerContinuous"/>
    </xf>
    <xf numFmtId="38" fontId="7" fillId="0" borderId="48" xfId="48" applyFont="1" applyBorder="1" applyAlignment="1">
      <alignment horizontal="center"/>
    </xf>
    <xf numFmtId="38" fontId="7" fillId="0" borderId="38" xfId="48" applyFont="1" applyBorder="1" applyAlignment="1">
      <alignment horizontal="center"/>
    </xf>
    <xf numFmtId="38" fontId="57" fillId="16" borderId="46" xfId="48" applyNumberFormat="1" applyFont="1" applyFill="1" applyBorder="1" applyAlignment="1">
      <alignment/>
    </xf>
    <xf numFmtId="38" fontId="57" fillId="16" borderId="47" xfId="48" applyNumberFormat="1" applyFont="1" applyFill="1" applyBorder="1" applyAlignment="1">
      <alignment/>
    </xf>
    <xf numFmtId="38" fontId="57" fillId="16" borderId="34" xfId="48" applyNumberFormat="1" applyFont="1" applyFill="1" applyBorder="1" applyAlignment="1">
      <alignment/>
    </xf>
    <xf numFmtId="38" fontId="57" fillId="16" borderId="10" xfId="48" applyNumberFormat="1" applyFont="1" applyFill="1" applyBorder="1" applyAlignment="1">
      <alignment/>
    </xf>
    <xf numFmtId="38" fontId="57" fillId="16" borderId="39" xfId="48" applyFont="1" applyFill="1" applyBorder="1" applyAlignment="1">
      <alignment/>
    </xf>
    <xf numFmtId="38" fontId="57" fillId="16" borderId="44" xfId="48" applyFont="1" applyFill="1" applyBorder="1" applyAlignment="1">
      <alignment/>
    </xf>
    <xf numFmtId="38" fontId="57" fillId="16" borderId="45" xfId="48" applyFont="1" applyFill="1" applyBorder="1" applyAlignment="1">
      <alignment/>
    </xf>
    <xf numFmtId="38" fontId="57" fillId="16" borderId="33" xfId="48" applyFont="1" applyFill="1" applyBorder="1" applyAlignment="1">
      <alignment/>
    </xf>
    <xf numFmtId="38" fontId="57" fillId="16" borderId="46" xfId="48" applyFont="1" applyFill="1" applyBorder="1" applyAlignment="1">
      <alignment/>
    </xf>
    <xf numFmtId="38" fontId="57" fillId="16" borderId="10" xfId="48" applyFont="1" applyFill="1" applyBorder="1" applyAlignment="1">
      <alignment/>
    </xf>
    <xf numFmtId="38" fontId="58" fillId="16" borderId="61" xfId="48" applyFont="1" applyFill="1" applyBorder="1" applyAlignment="1">
      <alignment horizontal="center"/>
    </xf>
    <xf numFmtId="38" fontId="8" fillId="16" borderId="10" xfId="48" applyNumberFormat="1" applyFont="1" applyFill="1" applyBorder="1" applyAlignment="1">
      <alignment/>
    </xf>
    <xf numFmtId="38" fontId="8" fillId="16" borderId="46" xfId="48" applyNumberFormat="1" applyFont="1" applyFill="1" applyBorder="1" applyAlignment="1">
      <alignment/>
    </xf>
    <xf numFmtId="38" fontId="8" fillId="16" borderId="47" xfId="48" applyNumberFormat="1" applyFont="1" applyFill="1" applyBorder="1" applyAlignment="1">
      <alignment/>
    </xf>
    <xf numFmtId="38" fontId="8" fillId="16" borderId="34" xfId="48" applyNumberFormat="1" applyFont="1" applyFill="1" applyBorder="1" applyAlignment="1">
      <alignment/>
    </xf>
    <xf numFmtId="38" fontId="8" fillId="16" borderId="10" xfId="48" applyFont="1" applyFill="1" applyBorder="1" applyAlignment="1">
      <alignment/>
    </xf>
    <xf numFmtId="38" fontId="8" fillId="16" borderId="39" xfId="48" applyFont="1" applyFill="1" applyBorder="1" applyAlignment="1">
      <alignment/>
    </xf>
    <xf numFmtId="38" fontId="8" fillId="16" borderId="33" xfId="48" applyFont="1" applyFill="1" applyBorder="1" applyAlignment="1">
      <alignment/>
    </xf>
    <xf numFmtId="38" fontId="8" fillId="16" borderId="80" xfId="48" applyNumberFormat="1" applyFont="1" applyFill="1" applyBorder="1" applyAlignment="1">
      <alignment horizontal="right"/>
    </xf>
    <xf numFmtId="38" fontId="8" fillId="16" borderId="45" xfId="48" applyNumberFormat="1" applyFont="1" applyFill="1" applyBorder="1" applyAlignment="1">
      <alignment/>
    </xf>
    <xf numFmtId="38" fontId="8" fillId="16" borderId="48" xfId="48" applyNumberFormat="1" applyFont="1" applyFill="1" applyBorder="1" applyAlignment="1">
      <alignment/>
    </xf>
    <xf numFmtId="38" fontId="8" fillId="16" borderId="35" xfId="48" applyFont="1" applyFill="1" applyBorder="1" applyAlignment="1">
      <alignment/>
    </xf>
    <xf numFmtId="38" fontId="8" fillId="16" borderId="45" xfId="48" applyFont="1" applyFill="1" applyBorder="1" applyAlignment="1">
      <alignment/>
    </xf>
    <xf numFmtId="38" fontId="8" fillId="16" borderId="48" xfId="48" applyFont="1" applyFill="1" applyBorder="1" applyAlignment="1">
      <alignment/>
    </xf>
    <xf numFmtId="38" fontId="8" fillId="16" borderId="47" xfId="48" applyFont="1" applyFill="1" applyBorder="1" applyAlignment="1">
      <alignment/>
    </xf>
    <xf numFmtId="38" fontId="8" fillId="16" borderId="81" xfId="48" applyFont="1" applyFill="1" applyBorder="1" applyAlignment="1">
      <alignment/>
    </xf>
    <xf numFmtId="38" fontId="8" fillId="16" borderId="34" xfId="48" applyFont="1" applyFill="1" applyBorder="1" applyAlignment="1">
      <alignment/>
    </xf>
    <xf numFmtId="38" fontId="59" fillId="16" borderId="49" xfId="48" applyFont="1" applyFill="1" applyBorder="1" applyAlignment="1" applyProtection="1">
      <alignment horizontal="right" vertical="center"/>
      <protection/>
    </xf>
    <xf numFmtId="3" fontId="59" fillId="16" borderId="89" xfId="60" applyNumberFormat="1" applyFont="1" applyFill="1" applyBorder="1" applyAlignment="1" applyProtection="1">
      <alignment horizontal="right" vertical="center"/>
      <protection/>
    </xf>
    <xf numFmtId="38" fontId="13" fillId="0" borderId="0" xfId="48" applyFont="1" applyAlignment="1">
      <alignment/>
    </xf>
    <xf numFmtId="38" fontId="7" fillId="0" borderId="23" xfId="48" applyFont="1" applyFill="1" applyBorder="1" applyAlignment="1">
      <alignment horizontal="centerContinuous" vertical="center"/>
    </xf>
    <xf numFmtId="38" fontId="7" fillId="0" borderId="0" xfId="48" applyFont="1" applyFill="1" applyBorder="1" applyAlignment="1">
      <alignment horizontal="centerContinuous" vertical="center"/>
    </xf>
    <xf numFmtId="38" fontId="7" fillId="0" borderId="90" xfId="48" applyFont="1" applyFill="1" applyBorder="1" applyAlignment="1">
      <alignment horizontal="center" vertical="center"/>
    </xf>
    <xf numFmtId="178" fontId="7" fillId="0" borderId="40" xfId="42" applyNumberFormat="1" applyFont="1" applyFill="1" applyBorder="1" applyAlignment="1">
      <alignment horizontal="center" vertical="center" wrapText="1"/>
    </xf>
    <xf numFmtId="38" fontId="7" fillId="0" borderId="91" xfId="48" applyFont="1" applyFill="1" applyBorder="1" applyAlignment="1">
      <alignment horizontal="center" vertical="center"/>
    </xf>
    <xf numFmtId="38" fontId="7" fillId="0" borderId="92" xfId="48" applyFont="1" applyFill="1" applyBorder="1" applyAlignment="1">
      <alignment horizontal="center" vertical="center"/>
    </xf>
    <xf numFmtId="38" fontId="7" fillId="0" borderId="80" xfId="48" applyFont="1" applyFill="1" applyBorder="1" applyAlignment="1">
      <alignment horizontal="center" vertical="center"/>
    </xf>
    <xf numFmtId="38" fontId="0" fillId="0" borderId="0" xfId="48" applyFill="1" applyAlignment="1">
      <alignment vertical="center"/>
    </xf>
    <xf numFmtId="38" fontId="7" fillId="0" borderId="68" xfId="48" applyFont="1" applyFill="1" applyBorder="1" applyAlignment="1">
      <alignment horizontal="center"/>
    </xf>
    <xf numFmtId="38" fontId="8" fillId="0" borderId="82" xfId="48" applyFont="1" applyFill="1" applyBorder="1" applyAlignment="1">
      <alignment horizontal="right"/>
    </xf>
    <xf numFmtId="38" fontId="7" fillId="0" borderId="69" xfId="48" applyFont="1" applyFill="1" applyBorder="1" applyAlignment="1">
      <alignment horizontal="center"/>
    </xf>
    <xf numFmtId="178" fontId="12" fillId="0" borderId="13" xfId="42" applyNumberFormat="1" applyFont="1" applyBorder="1" applyAlignment="1">
      <alignment horizontal="center" wrapText="1" shrinkToFit="1"/>
    </xf>
    <xf numFmtId="178" fontId="12" fillId="0" borderId="40" xfId="42" applyNumberFormat="1" applyFont="1" applyFill="1" applyBorder="1" applyAlignment="1">
      <alignment horizontal="center" vertical="center" wrapText="1"/>
    </xf>
    <xf numFmtId="38" fontId="13" fillId="0" borderId="93" xfId="48" applyFont="1" applyBorder="1" applyAlignment="1">
      <alignment horizontal="right"/>
    </xf>
    <xf numFmtId="180" fontId="13" fillId="0" borderId="87" xfId="42" applyNumberFormat="1" applyFont="1" applyBorder="1" applyAlignment="1">
      <alignment horizontal="right"/>
    </xf>
    <xf numFmtId="38" fontId="13" fillId="0" borderId="63" xfId="48" applyFont="1" applyBorder="1" applyAlignment="1">
      <alignment horizontal="right"/>
    </xf>
    <xf numFmtId="180" fontId="13" fillId="0" borderId="11" xfId="42" applyNumberFormat="1" applyFont="1" applyBorder="1" applyAlignment="1">
      <alignment horizontal="right"/>
    </xf>
    <xf numFmtId="38" fontId="13" fillId="0" borderId="12" xfId="48" applyFont="1" applyBorder="1" applyAlignment="1">
      <alignment horizontal="right"/>
    </xf>
    <xf numFmtId="180" fontId="13" fillId="0" borderId="13" xfId="42" applyNumberFormat="1" applyFont="1" applyBorder="1" applyAlignment="1">
      <alignment horizontal="right"/>
    </xf>
    <xf numFmtId="38" fontId="13" fillId="0" borderId="58" xfId="48" applyFont="1" applyBorder="1" applyAlignment="1">
      <alignment horizontal="right"/>
    </xf>
    <xf numFmtId="180" fontId="13" fillId="0" borderId="94" xfId="42" applyNumberFormat="1" applyFont="1" applyBorder="1" applyAlignment="1">
      <alignment horizontal="right"/>
    </xf>
    <xf numFmtId="180" fontId="13" fillId="0" borderId="73" xfId="42" applyNumberFormat="1" applyFont="1" applyBorder="1" applyAlignment="1">
      <alignment horizontal="right"/>
    </xf>
    <xf numFmtId="38" fontId="13" fillId="0" borderId="95" xfId="48" applyFont="1" applyBorder="1" applyAlignment="1">
      <alignment horizontal="right"/>
    </xf>
    <xf numFmtId="180" fontId="13" fillId="0" borderId="70" xfId="42" applyNumberFormat="1" applyFont="1" applyBorder="1" applyAlignment="1">
      <alignment horizontal="right"/>
    </xf>
    <xf numFmtId="38" fontId="13" fillId="0" borderId="56" xfId="48" applyFont="1" applyBorder="1" applyAlignment="1">
      <alignment horizontal="right"/>
    </xf>
    <xf numFmtId="180" fontId="13" fillId="0" borderId="75" xfId="42" applyNumberFormat="1" applyFont="1" applyBorder="1" applyAlignment="1">
      <alignment horizontal="right"/>
    </xf>
    <xf numFmtId="38" fontId="13" fillId="0" borderId="86" xfId="48" applyFont="1" applyBorder="1" applyAlignment="1">
      <alignment horizontal="right"/>
    </xf>
    <xf numFmtId="38" fontId="13" fillId="0" borderId="96" xfId="48" applyFont="1" applyBorder="1" applyAlignment="1">
      <alignment horizontal="right"/>
    </xf>
    <xf numFmtId="180" fontId="13" fillId="0" borderId="97" xfId="42" applyNumberFormat="1" applyFont="1" applyBorder="1" applyAlignment="1">
      <alignment horizontal="right"/>
    </xf>
    <xf numFmtId="38" fontId="11" fillId="0" borderId="93" xfId="48" applyFont="1" applyFill="1" applyBorder="1" applyAlignment="1">
      <alignment horizontal="center" vertical="center"/>
    </xf>
    <xf numFmtId="38" fontId="8" fillId="0" borderId="82" xfId="42" applyNumberFormat="1" applyFont="1" applyFill="1" applyBorder="1" applyAlignment="1">
      <alignment horizontal="right"/>
    </xf>
    <xf numFmtId="38" fontId="8" fillId="0" borderId="35" xfId="42" applyNumberFormat="1" applyFont="1" applyFill="1" applyBorder="1" applyAlignment="1">
      <alignment horizontal="right"/>
    </xf>
    <xf numFmtId="38" fontId="8" fillId="0" borderId="83" xfId="42" applyNumberFormat="1" applyFont="1" applyFill="1" applyBorder="1" applyAlignment="1">
      <alignment horizontal="right"/>
    </xf>
    <xf numFmtId="38" fontId="8" fillId="0" borderId="47" xfId="42" applyNumberFormat="1" applyFont="1" applyFill="1" applyBorder="1" applyAlignment="1">
      <alignment horizontal="right"/>
    </xf>
    <xf numFmtId="38" fontId="8" fillId="0" borderId="85" xfId="42" applyNumberFormat="1" applyFont="1" applyFill="1" applyBorder="1" applyAlignment="1">
      <alignment horizontal="right"/>
    </xf>
    <xf numFmtId="38" fontId="8" fillId="0" borderId="45" xfId="42" applyNumberFormat="1" applyFont="1" applyFill="1" applyBorder="1" applyAlignment="1">
      <alignment horizontal="right"/>
    </xf>
    <xf numFmtId="38" fontId="8" fillId="0" borderId="10" xfId="42" applyNumberFormat="1" applyFont="1" applyFill="1" applyBorder="1" applyAlignment="1">
      <alignment horizontal="right"/>
    </xf>
    <xf numFmtId="38" fontId="13" fillId="0" borderId="93" xfId="42" applyNumberFormat="1" applyFont="1" applyBorder="1" applyAlignment="1">
      <alignment horizontal="right"/>
    </xf>
    <xf numFmtId="38" fontId="13" fillId="0" borderId="63" xfId="42" applyNumberFormat="1" applyFont="1" applyBorder="1" applyAlignment="1">
      <alignment horizontal="right"/>
    </xf>
    <xf numFmtId="38" fontId="13" fillId="0" borderId="12" xfId="42" applyNumberFormat="1" applyFont="1" applyBorder="1" applyAlignment="1">
      <alignment horizontal="right"/>
    </xf>
    <xf numFmtId="38" fontId="13" fillId="0" borderId="86" xfId="42" applyNumberFormat="1" applyFont="1" applyBorder="1" applyAlignment="1">
      <alignment horizontal="right"/>
    </xf>
    <xf numFmtId="38" fontId="13" fillId="0" borderId="58" xfId="42" applyNumberFormat="1" applyFont="1" applyBorder="1" applyAlignment="1">
      <alignment horizontal="right"/>
    </xf>
    <xf numFmtId="38" fontId="13" fillId="0" borderId="84" xfId="42" applyNumberFormat="1" applyFont="1" applyBorder="1" applyAlignment="1">
      <alignment horizontal="right"/>
    </xf>
    <xf numFmtId="38" fontId="13" fillId="0" borderId="56" xfId="42" applyNumberFormat="1" applyFont="1" applyBorder="1" applyAlignment="1">
      <alignment horizontal="right"/>
    </xf>
    <xf numFmtId="38" fontId="13" fillId="0" borderId="96" xfId="42" applyNumberFormat="1" applyFont="1" applyBorder="1" applyAlignment="1">
      <alignment horizontal="right"/>
    </xf>
    <xf numFmtId="38" fontId="7" fillId="0" borderId="61" xfId="48" applyFont="1" applyFill="1" applyBorder="1" applyAlignment="1">
      <alignment horizontal="center"/>
    </xf>
    <xf numFmtId="38" fontId="58" fillId="0" borderId="61" xfId="48" applyFont="1" applyFill="1" applyBorder="1" applyAlignment="1">
      <alignment horizontal="center"/>
    </xf>
    <xf numFmtId="38" fontId="8" fillId="0" borderId="39" xfId="48" applyFont="1" applyFill="1" applyBorder="1" applyAlignment="1">
      <alignment/>
    </xf>
    <xf numFmtId="38" fontId="57" fillId="0" borderId="39" xfId="48" applyFont="1" applyFill="1" applyBorder="1" applyAlignment="1">
      <alignment/>
    </xf>
    <xf numFmtId="38" fontId="8" fillId="0" borderId="44" xfId="48" applyFont="1" applyFill="1" applyBorder="1" applyAlignment="1">
      <alignment/>
    </xf>
    <xf numFmtId="38" fontId="57" fillId="0" borderId="44" xfId="48" applyFont="1" applyFill="1" applyBorder="1" applyAlignment="1">
      <alignment/>
    </xf>
    <xf numFmtId="38" fontId="8" fillId="0" borderId="45" xfId="48" applyFont="1" applyFill="1" applyBorder="1" applyAlignment="1">
      <alignment/>
    </xf>
    <xf numFmtId="38" fontId="57" fillId="0" borderId="45" xfId="48" applyFont="1" applyFill="1" applyBorder="1" applyAlignment="1">
      <alignment/>
    </xf>
    <xf numFmtId="38" fontId="57" fillId="0" borderId="33" xfId="48" applyFont="1" applyFill="1" applyBorder="1" applyAlignment="1">
      <alignment/>
    </xf>
    <xf numFmtId="38" fontId="57" fillId="0" borderId="46" xfId="48" applyFont="1" applyFill="1" applyBorder="1" applyAlignment="1">
      <alignment/>
    </xf>
    <xf numFmtId="38" fontId="57" fillId="0" borderId="10" xfId="48" applyFont="1" applyFill="1" applyBorder="1" applyAlignment="1">
      <alignment/>
    </xf>
    <xf numFmtId="38" fontId="8" fillId="0" borderId="85" xfId="48" applyFont="1" applyFill="1" applyBorder="1" applyAlignment="1">
      <alignment/>
    </xf>
    <xf numFmtId="38" fontId="8" fillId="0" borderId="48" xfId="48" applyFont="1" applyFill="1" applyBorder="1" applyAlignment="1">
      <alignment/>
    </xf>
    <xf numFmtId="38" fontId="8" fillId="0" borderId="47" xfId="48" applyFont="1" applyFill="1" applyBorder="1" applyAlignment="1">
      <alignment/>
    </xf>
    <xf numFmtId="3" fontId="59" fillId="0" borderId="89" xfId="60" applyNumberFormat="1" applyFont="1" applyFill="1" applyBorder="1" applyAlignment="1" applyProtection="1">
      <alignment horizontal="right" vertical="center"/>
      <protection/>
    </xf>
    <xf numFmtId="38" fontId="8" fillId="0" borderId="81" xfId="48" applyFont="1" applyFill="1" applyBorder="1" applyAlignment="1">
      <alignment/>
    </xf>
    <xf numFmtId="178" fontId="7" fillId="0" borderId="40" xfId="42" applyNumberFormat="1" applyFont="1" applyFill="1" applyBorder="1" applyAlignment="1">
      <alignment horizontal="center" wrapText="1"/>
    </xf>
    <xf numFmtId="38" fontId="7" fillId="0" borderId="88" xfId="48" applyFont="1" applyFill="1" applyBorder="1" applyAlignment="1">
      <alignment horizontal="center" vertical="center"/>
    </xf>
    <xf numFmtId="38" fontId="8" fillId="0" borderId="66" xfId="42" applyNumberFormat="1" applyFont="1" applyFill="1" applyBorder="1" applyAlignment="1">
      <alignment horizontal="right"/>
    </xf>
    <xf numFmtId="38" fontId="8" fillId="0" borderId="98" xfId="42" applyNumberFormat="1" applyFont="1" applyFill="1" applyBorder="1" applyAlignment="1">
      <alignment horizontal="right"/>
    </xf>
    <xf numFmtId="38" fontId="8" fillId="0" borderId="99" xfId="42" applyNumberFormat="1" applyFont="1" applyFill="1" applyBorder="1" applyAlignment="1">
      <alignment horizontal="right"/>
    </xf>
    <xf numFmtId="38" fontId="8" fillId="0" borderId="51" xfId="42" applyNumberFormat="1" applyFont="1" applyFill="1" applyBorder="1" applyAlignment="1">
      <alignment horizontal="right"/>
    </xf>
    <xf numFmtId="38" fontId="8" fillId="0" borderId="84" xfId="42" applyNumberFormat="1" applyFont="1" applyFill="1" applyBorder="1" applyAlignment="1">
      <alignment horizontal="right"/>
    </xf>
    <xf numFmtId="38" fontId="8" fillId="0" borderId="34" xfId="42" applyNumberFormat="1" applyFont="1" applyFill="1" applyBorder="1" applyAlignment="1">
      <alignment horizontal="right"/>
    </xf>
    <xf numFmtId="38" fontId="8" fillId="0" borderId="100" xfId="42" applyNumberFormat="1" applyFont="1" applyFill="1" applyBorder="1" applyAlignment="1">
      <alignment horizontal="right"/>
    </xf>
    <xf numFmtId="38" fontId="8" fillId="0" borderId="53" xfId="42" applyNumberFormat="1" applyFont="1" applyFill="1" applyBorder="1" applyAlignment="1">
      <alignment horizontal="right"/>
    </xf>
    <xf numFmtId="38" fontId="8" fillId="0" borderId="37" xfId="42" applyNumberFormat="1" applyFont="1" applyFill="1" applyBorder="1" applyAlignment="1">
      <alignment horizontal="right"/>
    </xf>
    <xf numFmtId="38" fontId="8" fillId="0" borderId="101" xfId="42" applyNumberFormat="1" applyFont="1" applyFill="1" applyBorder="1" applyAlignment="1">
      <alignment horizontal="right"/>
    </xf>
    <xf numFmtId="38" fontId="8" fillId="0" borderId="38" xfId="42" applyNumberFormat="1" applyFont="1" applyFill="1" applyBorder="1" applyAlignment="1">
      <alignment horizontal="right"/>
    </xf>
    <xf numFmtId="38" fontId="8" fillId="0" borderId="102" xfId="42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19" fillId="0" borderId="103" xfId="48" applyFont="1" applyFill="1" applyBorder="1" applyAlignment="1">
      <alignment/>
    </xf>
    <xf numFmtId="180" fontId="19" fillId="0" borderId="79" xfId="42" applyNumberFormat="1" applyFont="1" applyFill="1" applyBorder="1" applyAlignment="1">
      <alignment/>
    </xf>
    <xf numFmtId="38" fontId="19" fillId="0" borderId="78" xfId="48" applyFont="1" applyFill="1" applyBorder="1" applyAlignment="1">
      <alignment/>
    </xf>
    <xf numFmtId="180" fontId="19" fillId="0" borderId="79" xfId="42" applyNumberFormat="1" applyFont="1" applyFill="1" applyBorder="1" applyAlignment="1">
      <alignment horizontal="right"/>
    </xf>
    <xf numFmtId="38" fontId="19" fillId="0" borderId="63" xfId="48" applyFont="1" applyFill="1" applyBorder="1" applyAlignment="1">
      <alignment/>
    </xf>
    <xf numFmtId="180" fontId="19" fillId="0" borderId="11" xfId="42" applyNumberFormat="1" applyFont="1" applyFill="1" applyBorder="1" applyAlignment="1">
      <alignment/>
    </xf>
    <xf numFmtId="38" fontId="19" fillId="0" borderId="10" xfId="48" applyFont="1" applyFill="1" applyBorder="1" applyAlignment="1">
      <alignment/>
    </xf>
    <xf numFmtId="180" fontId="19" fillId="0" borderId="11" xfId="42" applyNumberFormat="1" applyFont="1" applyFill="1" applyBorder="1" applyAlignment="1">
      <alignment horizontal="right"/>
    </xf>
    <xf numFmtId="38" fontId="19" fillId="0" borderId="12" xfId="48" applyFont="1" applyFill="1" applyBorder="1" applyAlignment="1">
      <alignment/>
    </xf>
    <xf numFmtId="180" fontId="19" fillId="0" borderId="13" xfId="42" applyNumberFormat="1" applyFont="1" applyFill="1" applyBorder="1" applyAlignment="1">
      <alignment/>
    </xf>
    <xf numFmtId="38" fontId="19" fillId="0" borderId="36" xfId="48" applyFont="1" applyFill="1" applyBorder="1" applyAlignment="1">
      <alignment/>
    </xf>
    <xf numFmtId="180" fontId="19" fillId="0" borderId="13" xfId="42" applyNumberFormat="1" applyFont="1" applyFill="1" applyBorder="1" applyAlignment="1">
      <alignment horizontal="right"/>
    </xf>
    <xf numFmtId="180" fontId="19" fillId="0" borderId="79" xfId="48" applyNumberFormat="1" applyFont="1" applyFill="1" applyBorder="1" applyAlignment="1">
      <alignment horizontal="right"/>
    </xf>
    <xf numFmtId="38" fontId="19" fillId="0" borderId="90" xfId="48" applyFont="1" applyFill="1" applyBorder="1" applyAlignment="1">
      <alignment/>
    </xf>
    <xf numFmtId="180" fontId="19" fillId="0" borderId="40" xfId="42" applyNumberFormat="1" applyFont="1" applyFill="1" applyBorder="1" applyAlignment="1">
      <alignment/>
    </xf>
    <xf numFmtId="38" fontId="19" fillId="0" borderId="61" xfId="48" applyFont="1" applyFill="1" applyBorder="1" applyAlignment="1">
      <alignment/>
    </xf>
    <xf numFmtId="180" fontId="19" fillId="0" borderId="40" xfId="42" applyNumberFormat="1" applyFont="1" applyFill="1" applyBorder="1" applyAlignment="1">
      <alignment horizontal="right"/>
    </xf>
    <xf numFmtId="38" fontId="11" fillId="0" borderId="91" xfId="48" applyFont="1" applyFill="1" applyBorder="1" applyAlignment="1">
      <alignment horizontal="center" vertical="center"/>
    </xf>
    <xf numFmtId="38" fontId="13" fillId="0" borderId="91" xfId="42" applyNumberFormat="1" applyFont="1" applyBorder="1" applyAlignment="1">
      <alignment horizontal="right"/>
    </xf>
    <xf numFmtId="38" fontId="13" fillId="0" borderId="49" xfId="42" applyNumberFormat="1" applyFont="1" applyBorder="1" applyAlignment="1">
      <alignment horizontal="right"/>
    </xf>
    <xf numFmtId="38" fontId="13" fillId="0" borderId="104" xfId="42" applyNumberFormat="1" applyFont="1" applyBorder="1" applyAlignment="1">
      <alignment horizontal="right"/>
    </xf>
    <xf numFmtId="38" fontId="13" fillId="0" borderId="105" xfId="42" applyNumberFormat="1" applyFont="1" applyBorder="1" applyAlignment="1">
      <alignment horizontal="right"/>
    </xf>
    <xf numFmtId="38" fontId="13" fillId="0" borderId="0" xfId="42" applyNumberFormat="1" applyFont="1" applyBorder="1" applyAlignment="1">
      <alignment horizontal="right"/>
    </xf>
    <xf numFmtId="38" fontId="13" fillId="0" borderId="89" xfId="42" applyNumberFormat="1" applyFont="1" applyBorder="1" applyAlignment="1">
      <alignment horizontal="right"/>
    </xf>
    <xf numFmtId="38" fontId="13" fillId="0" borderId="55" xfId="42" applyNumberFormat="1" applyFont="1" applyBorder="1" applyAlignment="1">
      <alignment horizontal="right"/>
    </xf>
    <xf numFmtId="38" fontId="13" fillId="0" borderId="18" xfId="42" applyNumberFormat="1" applyFont="1" applyBorder="1" applyAlignment="1">
      <alignment horizontal="right"/>
    </xf>
    <xf numFmtId="38" fontId="11" fillId="0" borderId="80" xfId="48" applyFont="1" applyFill="1" applyBorder="1" applyAlignment="1">
      <alignment horizontal="center" vertical="center"/>
    </xf>
    <xf numFmtId="38" fontId="13" fillId="0" borderId="80" xfId="42" applyNumberFormat="1" applyFont="1" applyBorder="1" applyAlignment="1">
      <alignment horizontal="right"/>
    </xf>
    <xf numFmtId="38" fontId="13" fillId="0" borderId="10" xfId="42" applyNumberFormat="1" applyFont="1" applyBorder="1" applyAlignment="1">
      <alignment horizontal="right"/>
    </xf>
    <xf numFmtId="38" fontId="13" fillId="0" borderId="36" xfId="42" applyNumberFormat="1" applyFont="1" applyBorder="1" applyAlignment="1">
      <alignment horizontal="right"/>
    </xf>
    <xf numFmtId="38" fontId="13" fillId="0" borderId="48" xfId="42" applyNumberFormat="1" applyFont="1" applyBorder="1" applyAlignment="1">
      <alignment horizontal="right"/>
    </xf>
    <xf numFmtId="38" fontId="13" fillId="0" borderId="46" xfId="42" applyNumberFormat="1" applyFont="1" applyBorder="1" applyAlignment="1">
      <alignment horizontal="right"/>
    </xf>
    <xf numFmtId="38" fontId="13" fillId="0" borderId="34" xfId="42" applyNumberFormat="1" applyFont="1" applyBorder="1" applyAlignment="1">
      <alignment horizontal="right"/>
    </xf>
    <xf numFmtId="38" fontId="13" fillId="0" borderId="38" xfId="42" applyNumberFormat="1" applyFont="1" applyBorder="1" applyAlignment="1">
      <alignment horizontal="right"/>
    </xf>
    <xf numFmtId="38" fontId="13" fillId="0" borderId="106" xfId="42" applyNumberFormat="1" applyFont="1" applyBorder="1" applyAlignment="1">
      <alignment horizontal="right"/>
    </xf>
    <xf numFmtId="38" fontId="7" fillId="35" borderId="90" xfId="48" applyFont="1" applyFill="1" applyBorder="1" applyAlignment="1">
      <alignment horizontal="center"/>
    </xf>
    <xf numFmtId="38" fontId="8" fillId="0" borderId="82" xfId="48" applyNumberFormat="1" applyFont="1" applyFill="1" applyBorder="1" applyAlignment="1">
      <alignment/>
    </xf>
    <xf numFmtId="38" fontId="7" fillId="0" borderId="72" xfId="48" applyFont="1" applyFill="1" applyBorder="1" applyAlignment="1">
      <alignment horizontal="center"/>
    </xf>
    <xf numFmtId="38" fontId="8" fillId="0" borderId="12" xfId="48" applyNumberFormat="1" applyFont="1" applyFill="1" applyBorder="1" applyAlignment="1">
      <alignment/>
    </xf>
    <xf numFmtId="38" fontId="8" fillId="35" borderId="58" xfId="48" applyNumberFormat="1" applyFont="1" applyFill="1" applyBorder="1" applyAlignment="1">
      <alignment/>
    </xf>
    <xf numFmtId="38" fontId="8" fillId="35" borderId="83" xfId="48" applyNumberFormat="1" applyFont="1" applyFill="1" applyBorder="1" applyAlignment="1">
      <alignment/>
    </xf>
    <xf numFmtId="38" fontId="7" fillId="0" borderId="70" xfId="48" applyFont="1" applyFill="1" applyBorder="1" applyAlignment="1">
      <alignment horizontal="center"/>
    </xf>
    <xf numFmtId="38" fontId="8" fillId="0" borderId="84" xfId="48" applyNumberFormat="1" applyFont="1" applyFill="1" applyBorder="1" applyAlignment="1">
      <alignment/>
    </xf>
    <xf numFmtId="38" fontId="8" fillId="35" borderId="84" xfId="48" applyNumberFormat="1" applyFont="1" applyFill="1" applyBorder="1" applyAlignment="1">
      <alignment/>
    </xf>
    <xf numFmtId="38" fontId="8" fillId="0" borderId="63" xfId="48" applyNumberFormat="1" applyFont="1" applyFill="1" applyBorder="1" applyAlignment="1">
      <alignment/>
    </xf>
    <xf numFmtId="38" fontId="8" fillId="35" borderId="63" xfId="48" applyNumberFormat="1" applyFont="1" applyFill="1" applyBorder="1" applyAlignment="1">
      <alignment/>
    </xf>
    <xf numFmtId="38" fontId="8" fillId="0" borderId="82" xfId="48" applyFont="1" applyFill="1" applyBorder="1" applyAlignment="1">
      <alignment/>
    </xf>
    <xf numFmtId="38" fontId="8" fillId="35" borderId="93" xfId="48" applyNumberFormat="1" applyFont="1" applyFill="1" applyBorder="1" applyAlignment="1">
      <alignment horizontal="right"/>
    </xf>
    <xf numFmtId="38" fontId="8" fillId="35" borderId="85" xfId="48" applyNumberFormat="1" applyFont="1" applyFill="1" applyBorder="1" applyAlignment="1">
      <alignment/>
    </xf>
    <xf numFmtId="38" fontId="8" fillId="35" borderId="86" xfId="48" applyNumberFormat="1" applyFont="1" applyFill="1" applyBorder="1" applyAlignment="1">
      <alignment/>
    </xf>
    <xf numFmtId="38" fontId="8" fillId="0" borderId="56" xfId="42" applyNumberFormat="1" applyFont="1" applyFill="1" applyBorder="1" applyAlignment="1">
      <alignment/>
    </xf>
    <xf numFmtId="38" fontId="8" fillId="35" borderId="63" xfId="48" applyFont="1" applyFill="1" applyBorder="1" applyAlignment="1">
      <alignment/>
    </xf>
    <xf numFmtId="38" fontId="8" fillId="35" borderId="81" xfId="48" applyFont="1" applyFill="1" applyBorder="1" applyAlignment="1">
      <alignment horizontal="center"/>
    </xf>
    <xf numFmtId="38" fontId="8" fillId="35" borderId="85" xfId="48" applyFont="1" applyFill="1" applyBorder="1" applyAlignment="1">
      <alignment/>
    </xf>
    <xf numFmtId="38" fontId="8" fillId="35" borderId="83" xfId="48" applyFont="1" applyFill="1" applyBorder="1" applyAlignment="1">
      <alignment/>
    </xf>
    <xf numFmtId="38" fontId="7" fillId="35" borderId="91" xfId="48" applyFont="1" applyFill="1" applyBorder="1" applyAlignment="1">
      <alignment horizontal="center"/>
    </xf>
    <xf numFmtId="38" fontId="8" fillId="0" borderId="83" xfId="48" applyNumberFormat="1" applyFont="1" applyFill="1" applyBorder="1" applyAlignment="1">
      <alignment/>
    </xf>
    <xf numFmtId="38" fontId="8" fillId="35" borderId="63" xfId="48" applyNumberFormat="1" applyFont="1" applyFill="1" applyBorder="1" applyAlignment="1">
      <alignment horizontal="center"/>
    </xf>
    <xf numFmtId="38" fontId="8" fillId="35" borderId="10" xfId="48" applyNumberFormat="1" applyFont="1" applyFill="1" applyBorder="1" applyAlignment="1">
      <alignment horizontal="center"/>
    </xf>
    <xf numFmtId="180" fontId="8" fillId="0" borderId="72" xfId="42" applyNumberFormat="1" applyFont="1" applyFill="1" applyBorder="1" applyAlignment="1">
      <alignment horizontal="center"/>
    </xf>
    <xf numFmtId="38" fontId="8" fillId="0" borderId="83" xfId="48" applyFont="1" applyFill="1" applyBorder="1" applyAlignment="1">
      <alignment/>
    </xf>
    <xf numFmtId="38" fontId="8" fillId="0" borderId="63" xfId="48" applyFont="1" applyFill="1" applyBorder="1" applyAlignment="1">
      <alignment horizontal="center"/>
    </xf>
    <xf numFmtId="38" fontId="57" fillId="16" borderId="10" xfId="48" applyNumberFormat="1" applyFont="1" applyFill="1" applyBorder="1" applyAlignment="1">
      <alignment horizontal="center"/>
    </xf>
    <xf numFmtId="38" fontId="11" fillId="0" borderId="107" xfId="48" applyFont="1" applyBorder="1" applyAlignment="1">
      <alignment horizontal="center"/>
    </xf>
    <xf numFmtId="38" fontId="11" fillId="0" borderId="108" xfId="48" applyFont="1" applyBorder="1" applyAlignment="1">
      <alignment horizontal="center"/>
    </xf>
    <xf numFmtId="38" fontId="13" fillId="0" borderId="109" xfId="48" applyFont="1" applyBorder="1" applyAlignment="1">
      <alignment/>
    </xf>
    <xf numFmtId="38" fontId="13" fillId="0" borderId="110" xfId="48" applyFont="1" applyBorder="1" applyAlignment="1">
      <alignment/>
    </xf>
    <xf numFmtId="38" fontId="13" fillId="0" borderId="111" xfId="48" applyFont="1" applyBorder="1" applyAlignment="1">
      <alignment/>
    </xf>
    <xf numFmtId="38" fontId="13" fillId="0" borderId="112" xfId="48" applyFont="1" applyBorder="1" applyAlignment="1">
      <alignment/>
    </xf>
    <xf numFmtId="38" fontId="13" fillId="0" borderId="113" xfId="48" applyFont="1" applyBorder="1" applyAlignment="1">
      <alignment/>
    </xf>
    <xf numFmtId="38" fontId="13" fillId="0" borderId="114" xfId="48" applyFont="1" applyBorder="1" applyAlignment="1">
      <alignment/>
    </xf>
    <xf numFmtId="38" fontId="13" fillId="0" borderId="115" xfId="48" applyFont="1" applyBorder="1" applyAlignment="1">
      <alignment/>
    </xf>
    <xf numFmtId="38" fontId="13" fillId="0" borderId="115" xfId="48" applyFont="1" applyBorder="1" applyAlignment="1">
      <alignment shrinkToFit="1"/>
    </xf>
    <xf numFmtId="38" fontId="13" fillId="0" borderId="114" xfId="48" applyFont="1" applyBorder="1" applyAlignment="1">
      <alignment shrinkToFit="1"/>
    </xf>
    <xf numFmtId="38" fontId="13" fillId="0" borderId="116" xfId="48" applyFont="1" applyBorder="1" applyAlignment="1">
      <alignment/>
    </xf>
    <xf numFmtId="38" fontId="13" fillId="0" borderId="112" xfId="48" applyFont="1" applyBorder="1" applyAlignment="1">
      <alignment shrinkToFit="1"/>
    </xf>
    <xf numFmtId="38" fontId="13" fillId="0" borderId="117" xfId="48" applyFont="1" applyBorder="1" applyAlignment="1">
      <alignment/>
    </xf>
    <xf numFmtId="38" fontId="13" fillId="0" borderId="118" xfId="48" applyFont="1" applyBorder="1" applyAlignment="1">
      <alignment wrapText="1"/>
    </xf>
    <xf numFmtId="38" fontId="13" fillId="0" borderId="119" xfId="48" applyFont="1" applyBorder="1" applyAlignment="1">
      <alignment wrapText="1"/>
    </xf>
    <xf numFmtId="38" fontId="13" fillId="0" borderId="120" xfId="48" applyFont="1" applyBorder="1" applyAlignment="1">
      <alignment wrapText="1"/>
    </xf>
    <xf numFmtId="38" fontId="13" fillId="0" borderId="121" xfId="48" applyFont="1" applyBorder="1" applyAlignment="1">
      <alignment shrinkToFit="1"/>
    </xf>
    <xf numFmtId="38" fontId="13" fillId="0" borderId="122" xfId="48" applyFont="1" applyBorder="1" applyAlignment="1">
      <alignment/>
    </xf>
    <xf numFmtId="38" fontId="13" fillId="0" borderId="123" xfId="48" applyFont="1" applyBorder="1" applyAlignment="1">
      <alignment/>
    </xf>
    <xf numFmtId="38" fontId="18" fillId="0" borderId="0" xfId="48" applyFont="1" applyFill="1" applyBorder="1" applyAlignment="1">
      <alignment/>
    </xf>
    <xf numFmtId="178" fontId="18" fillId="0" borderId="0" xfId="42" applyNumberFormat="1" applyFont="1" applyFill="1" applyBorder="1" applyAlignment="1">
      <alignment/>
    </xf>
    <xf numFmtId="38" fontId="18" fillId="0" borderId="124" xfId="48" applyFont="1" applyFill="1" applyBorder="1" applyAlignment="1">
      <alignment/>
    </xf>
    <xf numFmtId="0" fontId="20" fillId="0" borderId="0" xfId="0" applyFont="1" applyFill="1" applyAlignment="1">
      <alignment/>
    </xf>
    <xf numFmtId="38" fontId="20" fillId="0" borderId="0" xfId="48" applyFont="1" applyFill="1" applyAlignment="1">
      <alignment/>
    </xf>
    <xf numFmtId="178" fontId="20" fillId="0" borderId="0" xfId="42" applyNumberFormat="1" applyFont="1" applyFill="1" applyAlignment="1">
      <alignment/>
    </xf>
    <xf numFmtId="3" fontId="57" fillId="0" borderId="39" xfId="48" applyNumberFormat="1" applyFont="1" applyFill="1" applyBorder="1" applyAlignment="1">
      <alignment horizontal="right"/>
    </xf>
    <xf numFmtId="38" fontId="13" fillId="0" borderId="125" xfId="48" applyFont="1" applyBorder="1" applyAlignment="1">
      <alignment/>
    </xf>
    <xf numFmtId="38" fontId="13" fillId="0" borderId="118" xfId="48" applyFont="1" applyBorder="1" applyAlignment="1">
      <alignment/>
    </xf>
    <xf numFmtId="38" fontId="8" fillId="34" borderId="93" xfId="48" applyNumberFormat="1" applyFont="1" applyFill="1" applyBorder="1" applyAlignment="1">
      <alignment horizontal="right"/>
    </xf>
    <xf numFmtId="180" fontId="8" fillId="34" borderId="68" xfId="42" applyNumberFormat="1" applyFont="1" applyFill="1" applyBorder="1" applyAlignment="1">
      <alignment horizontal="right"/>
    </xf>
    <xf numFmtId="38" fontId="8" fillId="34" borderId="83" xfId="48" applyNumberFormat="1" applyFont="1" applyFill="1" applyBorder="1" applyAlignment="1">
      <alignment horizontal="right"/>
    </xf>
    <xf numFmtId="180" fontId="8" fillId="34" borderId="69" xfId="42" applyNumberFormat="1" applyFont="1" applyFill="1" applyBorder="1" applyAlignment="1">
      <alignment horizontal="right"/>
    </xf>
    <xf numFmtId="38" fontId="8" fillId="34" borderId="58" xfId="48" applyNumberFormat="1" applyFont="1" applyFill="1" applyBorder="1" applyAlignment="1">
      <alignment horizontal="right"/>
    </xf>
    <xf numFmtId="180" fontId="8" fillId="34" borderId="50" xfId="42" applyNumberFormat="1" applyFont="1" applyFill="1" applyBorder="1" applyAlignment="1">
      <alignment horizontal="right"/>
    </xf>
    <xf numFmtId="180" fontId="8" fillId="34" borderId="72" xfId="42" applyNumberFormat="1" applyFont="1" applyFill="1" applyBorder="1" applyAlignment="1">
      <alignment horizontal="right"/>
    </xf>
    <xf numFmtId="38" fontId="8" fillId="34" borderId="33" xfId="48" applyFont="1" applyFill="1" applyBorder="1" applyAlignment="1">
      <alignment horizontal="right"/>
    </xf>
    <xf numFmtId="38" fontId="0" fillId="0" borderId="0" xfId="48" applyFill="1" applyBorder="1" applyAlignment="1">
      <alignment/>
    </xf>
    <xf numFmtId="38" fontId="7" fillId="0" borderId="88" xfId="48" applyFont="1" applyBorder="1" applyAlignment="1">
      <alignment horizontal="center"/>
    </xf>
    <xf numFmtId="38" fontId="7" fillId="0" borderId="16" xfId="48" applyFont="1" applyBorder="1" applyAlignment="1">
      <alignment horizontal="center"/>
    </xf>
    <xf numFmtId="38" fontId="13" fillId="0" borderId="84" xfId="48" applyFont="1" applyBorder="1" applyAlignment="1">
      <alignment horizontal="right"/>
    </xf>
    <xf numFmtId="38" fontId="7" fillId="0" borderId="126" xfId="48" applyFont="1" applyBorder="1" applyAlignment="1">
      <alignment horizontal="center"/>
    </xf>
    <xf numFmtId="38" fontId="7" fillId="0" borderId="55" xfId="48" applyFont="1" applyBorder="1" applyAlignment="1">
      <alignment horizontal="center"/>
    </xf>
    <xf numFmtId="180" fontId="13" fillId="0" borderId="127" xfId="48" applyNumberFormat="1" applyFont="1" applyBorder="1" applyAlignment="1">
      <alignment horizontal="right"/>
    </xf>
    <xf numFmtId="38" fontId="13" fillId="0" borderId="79" xfId="48" applyFont="1" applyBorder="1" applyAlignment="1">
      <alignment horizontal="right"/>
    </xf>
    <xf numFmtId="38" fontId="13" fillId="0" borderId="11" xfId="48" applyFont="1" applyBorder="1" applyAlignment="1">
      <alignment horizontal="right"/>
    </xf>
    <xf numFmtId="38" fontId="13" fillId="0" borderId="70" xfId="48" applyFont="1" applyBorder="1" applyAlignment="1">
      <alignment horizontal="right"/>
    </xf>
    <xf numFmtId="38" fontId="13" fillId="0" borderId="13" xfId="48" applyFont="1" applyBorder="1" applyAlignment="1">
      <alignment horizontal="right"/>
    </xf>
    <xf numFmtId="38" fontId="13" fillId="0" borderId="94" xfId="48" applyFont="1" applyBorder="1" applyAlignment="1">
      <alignment horizontal="right"/>
    </xf>
    <xf numFmtId="38" fontId="13" fillId="0" borderId="75" xfId="48" applyFont="1" applyBorder="1" applyAlignment="1">
      <alignment horizontal="right"/>
    </xf>
    <xf numFmtId="0" fontId="0" fillId="0" borderId="0" xfId="0" applyAlignment="1">
      <alignment horizontal="right"/>
    </xf>
    <xf numFmtId="178" fontId="12" fillId="0" borderId="128" xfId="42" applyNumberFormat="1" applyFont="1" applyBorder="1" applyAlignment="1">
      <alignment horizontal="center" wrapText="1" shrinkToFit="1"/>
    </xf>
    <xf numFmtId="38" fontId="12" fillId="0" borderId="129" xfId="48" applyFont="1" applyBorder="1" applyAlignment="1">
      <alignment horizontal="center" wrapText="1"/>
    </xf>
    <xf numFmtId="38" fontId="12" fillId="0" borderId="90" xfId="48" applyFont="1" applyBorder="1" applyAlignment="1">
      <alignment horizontal="center" wrapText="1"/>
    </xf>
    <xf numFmtId="38" fontId="12" fillId="0" borderId="27" xfId="48" applyFont="1" applyBorder="1" applyAlignment="1">
      <alignment horizontal="center" wrapText="1"/>
    </xf>
    <xf numFmtId="38" fontId="13" fillId="0" borderId="130" xfId="48" applyFont="1" applyBorder="1" applyAlignment="1">
      <alignment horizontal="right"/>
    </xf>
    <xf numFmtId="38" fontId="6" fillId="0" borderId="43" xfId="48" applyFont="1" applyBorder="1" applyAlignment="1">
      <alignment horizontal="center"/>
    </xf>
    <xf numFmtId="38" fontId="13" fillId="0" borderId="131" xfId="48" applyFont="1" applyBorder="1" applyAlignment="1">
      <alignment horizontal="right"/>
    </xf>
    <xf numFmtId="38" fontId="13" fillId="0" borderId="132" xfId="48" applyFont="1" applyBorder="1" applyAlignment="1">
      <alignment horizontal="right"/>
    </xf>
    <xf numFmtId="38" fontId="13" fillId="0" borderId="133" xfId="48" applyFont="1" applyBorder="1" applyAlignment="1">
      <alignment horizontal="right"/>
    </xf>
    <xf numFmtId="38" fontId="13" fillId="0" borderId="27" xfId="48" applyFont="1" applyBorder="1" applyAlignment="1">
      <alignment horizontal="right"/>
    </xf>
    <xf numFmtId="38" fontId="13" fillId="0" borderId="134" xfId="48" applyFont="1" applyBorder="1" applyAlignment="1">
      <alignment horizontal="right"/>
    </xf>
    <xf numFmtId="38" fontId="13" fillId="0" borderId="135" xfId="48" applyFont="1" applyBorder="1" applyAlignment="1">
      <alignment horizontal="right"/>
    </xf>
    <xf numFmtId="180" fontId="13" fillId="0" borderId="136" xfId="42" applyNumberFormat="1" applyFont="1" applyBorder="1" applyAlignment="1">
      <alignment horizontal="right"/>
    </xf>
    <xf numFmtId="180" fontId="13" fillId="0" borderId="127" xfId="42" applyNumberFormat="1" applyFont="1" applyBorder="1" applyAlignment="1">
      <alignment horizontal="right"/>
    </xf>
    <xf numFmtId="180" fontId="13" fillId="0" borderId="137" xfId="42" applyNumberFormat="1" applyFont="1" applyBorder="1" applyAlignment="1">
      <alignment horizontal="right"/>
    </xf>
    <xf numFmtId="180" fontId="13" fillId="0" borderId="138" xfId="42" applyNumberFormat="1" applyFont="1" applyBorder="1" applyAlignment="1">
      <alignment horizontal="right"/>
    </xf>
    <xf numFmtId="180" fontId="13" fillId="0" borderId="139" xfId="42" applyNumberFormat="1" applyFont="1" applyBorder="1" applyAlignment="1">
      <alignment horizontal="right"/>
    </xf>
    <xf numFmtId="180" fontId="13" fillId="0" borderId="140" xfId="42" applyNumberFormat="1" applyFont="1" applyBorder="1" applyAlignment="1">
      <alignment horizontal="right"/>
    </xf>
    <xf numFmtId="180" fontId="13" fillId="0" borderId="141" xfId="42" applyNumberFormat="1" applyFont="1" applyBorder="1" applyAlignment="1">
      <alignment horizontal="right"/>
    </xf>
    <xf numFmtId="180" fontId="13" fillId="0" borderId="142" xfId="42" applyNumberFormat="1" applyFont="1" applyBorder="1" applyAlignment="1">
      <alignment horizontal="right"/>
    </xf>
    <xf numFmtId="180" fontId="13" fillId="0" borderId="143" xfId="42" applyNumberFormat="1" applyFont="1" applyBorder="1" applyAlignment="1">
      <alignment horizontal="right"/>
    </xf>
    <xf numFmtId="38" fontId="13" fillId="0" borderId="78" xfId="48" applyFont="1" applyBorder="1" applyAlignment="1">
      <alignment horizontal="right"/>
    </xf>
    <xf numFmtId="38" fontId="13" fillId="0" borderId="48" xfId="48" applyFont="1" applyBorder="1" applyAlignment="1">
      <alignment horizontal="right"/>
    </xf>
    <xf numFmtId="38" fontId="8" fillId="34" borderId="86" xfId="48" applyNumberFormat="1" applyFont="1" applyFill="1" applyBorder="1" applyAlignment="1">
      <alignment horizontal="right"/>
    </xf>
    <xf numFmtId="180" fontId="8" fillId="34" borderId="74" xfId="42" applyNumberFormat="1" applyFont="1" applyFill="1" applyBorder="1" applyAlignment="1">
      <alignment horizontal="right"/>
    </xf>
    <xf numFmtId="38" fontId="8" fillId="34" borderId="47" xfId="42" applyNumberFormat="1" applyFont="1" applyFill="1" applyBorder="1" applyAlignment="1">
      <alignment horizontal="right"/>
    </xf>
    <xf numFmtId="38" fontId="8" fillId="34" borderId="98" xfId="42" applyNumberFormat="1" applyFont="1" applyFill="1" applyBorder="1" applyAlignment="1">
      <alignment horizontal="right"/>
    </xf>
    <xf numFmtId="38" fontId="13" fillId="0" borderId="10" xfId="48" applyFont="1" applyBorder="1" applyAlignment="1">
      <alignment horizontal="right"/>
    </xf>
    <xf numFmtId="38" fontId="13" fillId="0" borderId="144" xfId="48" applyFont="1" applyBorder="1" applyAlignment="1">
      <alignment horizontal="right"/>
    </xf>
    <xf numFmtId="38" fontId="13" fillId="0" borderId="145" xfId="48" applyFont="1" applyBorder="1" applyAlignment="1">
      <alignment horizontal="right"/>
    </xf>
    <xf numFmtId="38" fontId="13" fillId="0" borderId="103" xfId="48" applyFont="1" applyBorder="1" applyAlignment="1">
      <alignment horizontal="right"/>
    </xf>
    <xf numFmtId="38" fontId="8" fillId="35" borderId="95" xfId="48" applyNumberFormat="1" applyFont="1" applyFill="1" applyBorder="1" applyAlignment="1">
      <alignment/>
    </xf>
    <xf numFmtId="38" fontId="8" fillId="35" borderId="39" xfId="48" applyNumberFormat="1" applyFont="1" applyFill="1" applyBorder="1" applyAlignment="1">
      <alignment/>
    </xf>
    <xf numFmtId="38" fontId="13" fillId="0" borderId="62" xfId="48" applyFont="1" applyFill="1" applyBorder="1" applyAlignment="1">
      <alignment/>
    </xf>
    <xf numFmtId="38" fontId="7" fillId="0" borderId="13" xfId="48" applyFont="1" applyBorder="1" applyAlignment="1">
      <alignment horizontal="center"/>
    </xf>
    <xf numFmtId="0" fontId="0" fillId="0" borderId="84" xfId="0" applyBorder="1" applyAlignment="1">
      <alignment/>
    </xf>
    <xf numFmtId="38" fontId="6" fillId="0" borderId="22" xfId="48" applyFont="1" applyFill="1" applyBorder="1" applyAlignment="1">
      <alignment horizontal="center" vertical="center"/>
    </xf>
    <xf numFmtId="38" fontId="5" fillId="35" borderId="146" xfId="48" applyFont="1" applyFill="1" applyBorder="1" applyAlignment="1">
      <alignment horizontal="center"/>
    </xf>
    <xf numFmtId="38" fontId="4" fillId="0" borderId="147" xfId="48" applyFont="1" applyFill="1" applyBorder="1" applyAlignment="1">
      <alignment horizontal="center"/>
    </xf>
    <xf numFmtId="38" fontId="4" fillId="0" borderId="148" xfId="48" applyFont="1" applyFill="1" applyBorder="1" applyAlignment="1">
      <alignment horizontal="center"/>
    </xf>
    <xf numFmtId="38" fontId="4" fillId="0" borderId="149" xfId="48" applyFont="1" applyFill="1" applyBorder="1" applyAlignment="1">
      <alignment horizontal="center"/>
    </xf>
    <xf numFmtId="38" fontId="5" fillId="18" borderId="146" xfId="48" applyFont="1" applyFill="1" applyBorder="1" applyAlignment="1">
      <alignment horizontal="center"/>
    </xf>
    <xf numFmtId="38" fontId="5" fillId="0" borderId="146" xfId="48" applyFont="1" applyFill="1" applyBorder="1" applyAlignment="1">
      <alignment horizontal="center"/>
    </xf>
    <xf numFmtId="38" fontId="4" fillId="0" borderId="150" xfId="48" applyFont="1" applyFill="1" applyBorder="1" applyAlignment="1">
      <alignment horizontal="center"/>
    </xf>
    <xf numFmtId="38" fontId="18" fillId="0" borderId="151" xfId="48" applyFont="1" applyFill="1" applyBorder="1" applyAlignment="1">
      <alignment horizontal="left"/>
    </xf>
    <xf numFmtId="38" fontId="18" fillId="0" borderId="109" xfId="48" applyFont="1" applyFill="1" applyBorder="1" applyAlignment="1">
      <alignment horizontal="left"/>
    </xf>
    <xf numFmtId="38" fontId="18" fillId="0" borderId="27" xfId="48" applyFont="1" applyFill="1" applyBorder="1" applyAlignment="1">
      <alignment horizontal="center"/>
    </xf>
    <xf numFmtId="38" fontId="18" fillId="0" borderId="111" xfId="48" applyFont="1" applyFill="1" applyBorder="1" applyAlignment="1">
      <alignment horizontal="center"/>
    </xf>
    <xf numFmtId="38" fontId="18" fillId="0" borderId="152" xfId="48" applyFont="1" applyFill="1" applyBorder="1" applyAlignment="1">
      <alignment horizontal="center"/>
    </xf>
    <xf numFmtId="38" fontId="18" fillId="0" borderId="117" xfId="48" applyFont="1" applyFill="1" applyBorder="1" applyAlignment="1">
      <alignment horizontal="center"/>
    </xf>
    <xf numFmtId="38" fontId="18" fillId="0" borderId="151" xfId="48" applyFont="1" applyFill="1" applyBorder="1" applyAlignment="1">
      <alignment horizontal="center"/>
    </xf>
    <xf numFmtId="38" fontId="18" fillId="0" borderId="109" xfId="48" applyFont="1" applyFill="1" applyBorder="1" applyAlignment="1">
      <alignment horizontal="center"/>
    </xf>
    <xf numFmtId="38" fontId="20" fillId="0" borderId="60" xfId="48" applyFont="1" applyFill="1" applyBorder="1" applyAlignment="1">
      <alignment horizontal="center" vertical="center"/>
    </xf>
    <xf numFmtId="38" fontId="20" fillId="0" borderId="153" xfId="48" applyFont="1" applyFill="1" applyBorder="1" applyAlignment="1">
      <alignment horizontal="center" vertical="center"/>
    </xf>
    <xf numFmtId="38" fontId="18" fillId="0" borderId="132" xfId="48" applyFont="1" applyFill="1" applyBorder="1" applyAlignment="1">
      <alignment horizontal="left"/>
    </xf>
    <xf numFmtId="38" fontId="18" fillId="0" borderId="115" xfId="48" applyFont="1" applyFill="1" applyBorder="1" applyAlignment="1">
      <alignment horizontal="left"/>
    </xf>
    <xf numFmtId="38" fontId="18" fillId="0" borderId="152" xfId="48" applyFont="1" applyFill="1" applyBorder="1" applyAlignment="1">
      <alignment horizontal="left"/>
    </xf>
    <xf numFmtId="38" fontId="18" fillId="0" borderId="117" xfId="48" applyFont="1" applyFill="1" applyBorder="1" applyAlignment="1">
      <alignment horizontal="left"/>
    </xf>
    <xf numFmtId="38" fontId="18" fillId="0" borderId="154" xfId="48" applyFont="1" applyFill="1" applyBorder="1" applyAlignment="1">
      <alignment horizontal="left"/>
    </xf>
    <xf numFmtId="38" fontId="18" fillId="0" borderId="114" xfId="48" applyFont="1" applyFill="1" applyBorder="1" applyAlignment="1">
      <alignment horizontal="left"/>
    </xf>
    <xf numFmtId="38" fontId="18" fillId="0" borderId="155" xfId="48" applyFont="1" applyFill="1" applyBorder="1" applyAlignment="1">
      <alignment horizontal="left"/>
    </xf>
    <xf numFmtId="38" fontId="18" fillId="0" borderId="121" xfId="48" applyFont="1" applyFill="1" applyBorder="1" applyAlignment="1">
      <alignment horizontal="left"/>
    </xf>
    <xf numFmtId="38" fontId="18" fillId="0" borderId="27" xfId="48" applyFont="1" applyFill="1" applyBorder="1" applyAlignment="1">
      <alignment horizontal="left"/>
    </xf>
    <xf numFmtId="38" fontId="18" fillId="0" borderId="111" xfId="48" applyFont="1" applyFill="1" applyBorder="1" applyAlignment="1">
      <alignment horizontal="left"/>
    </xf>
    <xf numFmtId="38" fontId="18" fillId="0" borderId="135" xfId="48" applyFont="1" applyFill="1" applyBorder="1" applyAlignment="1">
      <alignment horizontal="left"/>
    </xf>
    <xf numFmtId="38" fontId="18" fillId="0" borderId="116" xfId="48" applyFont="1" applyFill="1" applyBorder="1" applyAlignment="1">
      <alignment horizontal="left"/>
    </xf>
    <xf numFmtId="38" fontId="18" fillId="0" borderId="156" xfId="48" applyFont="1" applyFill="1" applyBorder="1" applyAlignment="1">
      <alignment horizontal="left"/>
    </xf>
    <xf numFmtId="38" fontId="18" fillId="0" borderId="123" xfId="48" applyFont="1" applyFill="1" applyBorder="1" applyAlignment="1">
      <alignment horizontal="left"/>
    </xf>
    <xf numFmtId="38" fontId="18" fillId="0" borderId="134" xfId="48" applyFont="1" applyFill="1" applyBorder="1" applyAlignment="1">
      <alignment horizontal="left"/>
    </xf>
    <xf numFmtId="38" fontId="18" fillId="0" borderId="112" xfId="48" applyFont="1" applyFill="1" applyBorder="1" applyAlignment="1">
      <alignment horizontal="left"/>
    </xf>
    <xf numFmtId="38" fontId="18" fillId="0" borderId="157" xfId="48" applyFont="1" applyFill="1" applyBorder="1" applyAlignment="1">
      <alignment horizontal="left"/>
    </xf>
    <xf numFmtId="38" fontId="18" fillId="0" borderId="122" xfId="48" applyFont="1" applyFill="1" applyBorder="1" applyAlignment="1">
      <alignment horizontal="left"/>
    </xf>
    <xf numFmtId="38" fontId="5" fillId="36" borderId="30" xfId="48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vertical="center" wrapText="1"/>
    </xf>
    <xf numFmtId="0" fontId="0" fillId="36" borderId="43" xfId="0" applyFill="1" applyBorder="1" applyAlignment="1">
      <alignment vertical="center" wrapText="1"/>
    </xf>
    <xf numFmtId="38" fontId="11" fillId="0" borderId="147" xfId="48" applyFont="1" applyFill="1" applyBorder="1" applyAlignment="1">
      <alignment horizontal="center"/>
    </xf>
    <xf numFmtId="38" fontId="11" fillId="0" borderId="148" xfId="48" applyFont="1" applyFill="1" applyBorder="1" applyAlignment="1">
      <alignment horizontal="center"/>
    </xf>
    <xf numFmtId="38" fontId="11" fillId="0" borderId="149" xfId="48" applyFont="1" applyFill="1" applyBorder="1" applyAlignment="1">
      <alignment horizontal="center"/>
    </xf>
    <xf numFmtId="38" fontId="11" fillId="0" borderId="147" xfId="48" applyFont="1" applyBorder="1" applyAlignment="1">
      <alignment horizontal="center"/>
    </xf>
    <xf numFmtId="38" fontId="11" fillId="0" borderId="149" xfId="48" applyFont="1" applyBorder="1" applyAlignment="1">
      <alignment horizontal="center"/>
    </xf>
    <xf numFmtId="38" fontId="10" fillId="0" borderId="146" xfId="48" applyFont="1" applyBorder="1" applyAlignment="1">
      <alignment horizontal="center"/>
    </xf>
    <xf numFmtId="38" fontId="11" fillId="0" borderId="17" xfId="48" applyFont="1" applyBorder="1" applyAlignment="1">
      <alignment horizontal="center"/>
    </xf>
    <xf numFmtId="38" fontId="11" fillId="0" borderId="18" xfId="48" applyFont="1" applyBorder="1" applyAlignment="1">
      <alignment horizontal="center"/>
    </xf>
    <xf numFmtId="38" fontId="11" fillId="0" borderId="158" xfId="48" applyFont="1" applyBorder="1" applyAlignment="1">
      <alignment horizontal="center"/>
    </xf>
    <xf numFmtId="38" fontId="11" fillId="0" borderId="148" xfId="48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view="pageBreakPreview" zoomScale="69" zoomScaleNormal="75" zoomScaleSheetLayoutView="69" zoomScalePageLayoutView="0" workbookViewId="0" topLeftCell="A1">
      <pane xSplit="3" ySplit="3" topLeftCell="D79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72" sqref="H72"/>
    </sheetView>
  </sheetViews>
  <sheetFormatPr defaultColWidth="9.00390625" defaultRowHeight="13.5"/>
  <cols>
    <col min="1" max="1" width="12.375" style="56" customWidth="1"/>
    <col min="2" max="2" width="21.375" style="96" customWidth="1"/>
    <col min="3" max="3" width="11.00390625" style="96" customWidth="1"/>
    <col min="4" max="5" width="26.375" style="56" customWidth="1"/>
    <col min="6" max="6" width="26.375" style="97" customWidth="1"/>
    <col min="7" max="8" width="26.375" style="56" customWidth="1"/>
    <col min="9" max="9" width="26.375" style="97" customWidth="1"/>
    <col min="10" max="16384" width="9.00390625" style="56" customWidth="1"/>
  </cols>
  <sheetData>
    <row r="1" spans="2:9" ht="29.25" customHeight="1" thickBot="1">
      <c r="B1" s="479" t="s">
        <v>159</v>
      </c>
      <c r="C1" s="479"/>
      <c r="D1" s="479"/>
      <c r="E1" s="479"/>
      <c r="F1" s="479"/>
      <c r="G1" s="479"/>
      <c r="H1" s="479"/>
      <c r="I1" s="479"/>
    </row>
    <row r="2" spans="2:9" ht="28.5" customHeight="1" thickBot="1" thickTop="1">
      <c r="B2" s="59" t="s">
        <v>53</v>
      </c>
      <c r="C2" s="60"/>
      <c r="D2" s="480" t="s">
        <v>40</v>
      </c>
      <c r="E2" s="481"/>
      <c r="F2" s="482"/>
      <c r="G2" s="480" t="s">
        <v>41</v>
      </c>
      <c r="H2" s="481"/>
      <c r="I2" s="482"/>
    </row>
    <row r="3" spans="2:9" ht="18" customHeight="1" thickBot="1">
      <c r="B3" s="61"/>
      <c r="C3" s="62"/>
      <c r="D3" s="363" t="s">
        <v>136</v>
      </c>
      <c r="E3" s="165" t="s">
        <v>137</v>
      </c>
      <c r="F3" s="63" t="s">
        <v>132</v>
      </c>
      <c r="G3" s="383" t="s">
        <v>138</v>
      </c>
      <c r="H3" s="165" t="s">
        <v>139</v>
      </c>
      <c r="I3" s="63" t="s">
        <v>132</v>
      </c>
    </row>
    <row r="4" spans="2:9" ht="18.75" customHeight="1">
      <c r="B4" s="106"/>
      <c r="C4" s="65" t="s">
        <v>43</v>
      </c>
      <c r="D4" s="364">
        <f>_xlfn.SUMIFS(D7:D35,$C7:$C35,"国内")</f>
        <v>24235288</v>
      </c>
      <c r="E4" s="364">
        <f>_xlfn.SUMIFS(E7:E35,$C7:$C35,"国内")</f>
        <v>25300007</v>
      </c>
      <c r="F4" s="114">
        <f>IF(D4=0,"　　　　　 －",E4/D4-1)</f>
        <v>0.043932591186867764</v>
      </c>
      <c r="G4" s="364">
        <f>_xlfn.SUMIFS(G7:G35,$C7:$C35,"国内")</f>
        <v>214834077.7</v>
      </c>
      <c r="H4" s="137">
        <f>_xlfn.SUMIFS(H7:H35,$C7:$C35,"国内")</f>
        <v>210642620</v>
      </c>
      <c r="I4" s="114">
        <f>IF(G4=0,"　　　　　 －",(H4/G4-1))</f>
        <v>-0.01951020873817355</v>
      </c>
    </row>
    <row r="5" spans="2:9" ht="17.25" customHeight="1">
      <c r="B5" s="107" t="s">
        <v>38</v>
      </c>
      <c r="C5" s="58" t="s">
        <v>44</v>
      </c>
      <c r="D5" s="66">
        <f>_xlfn.SUMIFS(D7:D35,$C7:$C35,"国際")</f>
        <v>3045076</v>
      </c>
      <c r="E5" s="66">
        <f>_xlfn.SUMIFS(E7:E35,$C7:$C35,"国際")</f>
        <v>3744375</v>
      </c>
      <c r="F5" s="115">
        <f aca="true" t="shared" si="0" ref="F5:F64">IF(D5=0,"　　　　　 －",E5/D5-1)</f>
        <v>0.22964911220606643</v>
      </c>
      <c r="G5" s="384">
        <f>_xlfn.SUMIFS(G7:G35,$C7:$C35,"国際")</f>
        <v>10514980</v>
      </c>
      <c r="H5" s="138">
        <f>_xlfn.SUMIFS(H7:H35,$C7:$C35,"国際")</f>
        <v>16931847</v>
      </c>
      <c r="I5" s="115">
        <f aca="true" t="shared" si="1" ref="I5:I64">IF(G5=0,"　　　　　 －",(H5/G5-1))</f>
        <v>0.6102595535131783</v>
      </c>
    </row>
    <row r="6" spans="2:9" ht="18.75" customHeight="1" thickBot="1">
      <c r="B6" s="108"/>
      <c r="C6" s="68" t="s">
        <v>1</v>
      </c>
      <c r="D6" s="366">
        <f>SUM(D4:D5)</f>
        <v>27280364</v>
      </c>
      <c r="E6" s="366">
        <f>SUM(E4:E5)</f>
        <v>29044382</v>
      </c>
      <c r="F6" s="116">
        <f t="shared" si="0"/>
        <v>0.06466255362281825</v>
      </c>
      <c r="G6" s="366">
        <f>SUM(G4:G5)</f>
        <v>225349057.7</v>
      </c>
      <c r="H6" s="366">
        <f>SUM(H4:H5)</f>
        <v>227574467</v>
      </c>
      <c r="I6" s="116">
        <f t="shared" si="1"/>
        <v>0.009875387644010525</v>
      </c>
    </row>
    <row r="7" spans="1:9" ht="18.75" customHeight="1">
      <c r="A7" s="111" t="s">
        <v>61</v>
      </c>
      <c r="B7" s="35"/>
      <c r="C7" s="57" t="s">
        <v>43</v>
      </c>
      <c r="D7" s="367">
        <v>18824306</v>
      </c>
      <c r="E7" s="141">
        <v>19597660</v>
      </c>
      <c r="F7" s="117">
        <f t="shared" si="0"/>
        <v>0.04108273633035919</v>
      </c>
      <c r="G7" s="154">
        <v>194177169</v>
      </c>
      <c r="H7" s="154">
        <v>191356857</v>
      </c>
      <c r="I7" s="117">
        <f t="shared" si="1"/>
        <v>-0.014524426401540502</v>
      </c>
    </row>
    <row r="8" spans="1:9" ht="17.25" customHeight="1">
      <c r="A8" s="111" t="s">
        <v>62</v>
      </c>
      <c r="B8" s="35" t="s">
        <v>4</v>
      </c>
      <c r="C8" s="69" t="s">
        <v>44</v>
      </c>
      <c r="D8" s="368">
        <v>2720743</v>
      </c>
      <c r="E8" s="142">
        <v>3494714</v>
      </c>
      <c r="F8" s="115">
        <f t="shared" si="0"/>
        <v>0.28447045531312587</v>
      </c>
      <c r="G8" s="155">
        <v>10514980</v>
      </c>
      <c r="H8" s="155">
        <v>16931847</v>
      </c>
      <c r="I8" s="115">
        <f t="shared" si="1"/>
        <v>0.6102595535131783</v>
      </c>
    </row>
    <row r="9" spans="2:9" ht="18" customHeight="1">
      <c r="B9" s="35"/>
      <c r="C9" s="70" t="s">
        <v>1</v>
      </c>
      <c r="D9" s="370">
        <f>SUM(D7:D8)</f>
        <v>21545049</v>
      </c>
      <c r="E9" s="143">
        <f>SUM(E7:E8)</f>
        <v>23092374</v>
      </c>
      <c r="F9" s="121">
        <f t="shared" si="0"/>
        <v>0.07181812396899168</v>
      </c>
      <c r="G9" s="47">
        <f>SUM(G7:G8)</f>
        <v>204692149</v>
      </c>
      <c r="H9" s="145">
        <f>SUM(H7:H8)</f>
        <v>208288704</v>
      </c>
      <c r="I9" s="121">
        <f t="shared" si="1"/>
        <v>0.01757055665090501</v>
      </c>
    </row>
    <row r="10" spans="1:9" ht="17.25" customHeight="1">
      <c r="A10" s="111" t="s">
        <v>61</v>
      </c>
      <c r="B10" s="38"/>
      <c r="C10" s="71" t="s">
        <v>43</v>
      </c>
      <c r="D10" s="371">
        <v>1006429</v>
      </c>
      <c r="E10" s="144">
        <v>1074361</v>
      </c>
      <c r="F10" s="119">
        <f t="shared" si="0"/>
        <v>0.06749805500437689</v>
      </c>
      <c r="G10" s="156">
        <v>5365716.7</v>
      </c>
      <c r="H10" s="156">
        <v>5408372</v>
      </c>
      <c r="I10" s="119">
        <f t="shared" si="1"/>
        <v>0.007949599724487832</v>
      </c>
    </row>
    <row r="11" spans="1:9" ht="17.25" customHeight="1">
      <c r="A11" s="111" t="s">
        <v>62</v>
      </c>
      <c r="B11" s="35" t="s">
        <v>5</v>
      </c>
      <c r="C11" s="58" t="s">
        <v>44</v>
      </c>
      <c r="D11" s="368">
        <v>116005</v>
      </c>
      <c r="E11" s="142">
        <v>56354</v>
      </c>
      <c r="F11" s="120">
        <f t="shared" si="0"/>
        <v>-0.5142105943709323</v>
      </c>
      <c r="G11" s="157">
        <v>0</v>
      </c>
      <c r="H11" s="157">
        <v>0</v>
      </c>
      <c r="I11" s="120" t="str">
        <f t="shared" si="1"/>
        <v>　　　　　 －</v>
      </c>
    </row>
    <row r="12" spans="1:9" ht="18" customHeight="1">
      <c r="A12" s="111"/>
      <c r="B12" s="39"/>
      <c r="C12" s="72" t="s">
        <v>1</v>
      </c>
      <c r="D12" s="372">
        <f>SUM(D10:D11)</f>
        <v>1122434</v>
      </c>
      <c r="E12" s="145">
        <f>SUM(E10:E11)</f>
        <v>1130715</v>
      </c>
      <c r="F12" s="121">
        <f t="shared" si="0"/>
        <v>0.007377716640800225</v>
      </c>
      <c r="G12" s="50">
        <f>SUM(G10:G11)</f>
        <v>5365716.7</v>
      </c>
      <c r="H12" s="145">
        <f>SUM(H10:H11)</f>
        <v>5408372</v>
      </c>
      <c r="I12" s="121">
        <f t="shared" si="1"/>
        <v>0.007949599724487832</v>
      </c>
    </row>
    <row r="13" spans="1:9" ht="17.25" customHeight="1">
      <c r="A13" s="111" t="s">
        <v>61</v>
      </c>
      <c r="B13" s="41"/>
      <c r="C13" s="57" t="s">
        <v>43</v>
      </c>
      <c r="D13" s="367">
        <v>192670</v>
      </c>
      <c r="E13" s="141">
        <v>198796</v>
      </c>
      <c r="F13" s="117">
        <f t="shared" si="0"/>
        <v>0.031795297659209965</v>
      </c>
      <c r="G13" s="154">
        <v>323585</v>
      </c>
      <c r="H13" s="154">
        <v>206769</v>
      </c>
      <c r="I13" s="117">
        <f t="shared" si="1"/>
        <v>-0.36100560903626555</v>
      </c>
    </row>
    <row r="14" spans="1:9" ht="17.25" customHeight="1">
      <c r="A14" s="111" t="s">
        <v>62</v>
      </c>
      <c r="B14" s="42" t="s">
        <v>6</v>
      </c>
      <c r="C14" s="69" t="s">
        <v>44</v>
      </c>
      <c r="D14" s="368">
        <v>0</v>
      </c>
      <c r="E14" s="142">
        <v>0</v>
      </c>
      <c r="F14" s="120" t="str">
        <f t="shared" si="0"/>
        <v>　　　　　 －</v>
      </c>
      <c r="G14" s="155">
        <v>0</v>
      </c>
      <c r="H14" s="155">
        <v>0</v>
      </c>
      <c r="I14" s="120" t="str">
        <f t="shared" si="1"/>
        <v>　　　　　 －</v>
      </c>
    </row>
    <row r="15" spans="1:9" ht="18" customHeight="1">
      <c r="A15" s="111"/>
      <c r="B15" s="42"/>
      <c r="C15" s="70" t="s">
        <v>45</v>
      </c>
      <c r="D15" s="370">
        <f>SUM(D13:D14)</f>
        <v>192670</v>
      </c>
      <c r="E15" s="143">
        <f>SUM(E13:E14)</f>
        <v>198796</v>
      </c>
      <c r="F15" s="121">
        <f t="shared" si="0"/>
        <v>0.031795297659209965</v>
      </c>
      <c r="G15" s="47">
        <f>SUM(G13:G14)</f>
        <v>323585</v>
      </c>
      <c r="H15" s="145">
        <f>SUM(H13:H14)</f>
        <v>206769</v>
      </c>
      <c r="I15" s="121">
        <f t="shared" si="1"/>
        <v>-0.36100560903626555</v>
      </c>
    </row>
    <row r="16" spans="1:9" ht="17.25" customHeight="1">
      <c r="A16" s="111" t="s">
        <v>61</v>
      </c>
      <c r="B16" s="38"/>
      <c r="C16" s="71" t="s">
        <v>43</v>
      </c>
      <c r="D16" s="371">
        <v>723655</v>
      </c>
      <c r="E16" s="144">
        <v>745912</v>
      </c>
      <c r="F16" s="119">
        <f t="shared" si="0"/>
        <v>0.030756368711609916</v>
      </c>
      <c r="G16" s="156">
        <v>2602410</v>
      </c>
      <c r="H16" s="156">
        <v>2419400</v>
      </c>
      <c r="I16" s="119">
        <f t="shared" si="1"/>
        <v>-0.07032327726991516</v>
      </c>
    </row>
    <row r="17" spans="1:9" ht="17.25" customHeight="1">
      <c r="A17" s="111" t="s">
        <v>62</v>
      </c>
      <c r="B17" s="35" t="s">
        <v>8</v>
      </c>
      <c r="C17" s="58" t="s">
        <v>44</v>
      </c>
      <c r="D17" s="368">
        <v>0</v>
      </c>
      <c r="E17" s="142">
        <v>534</v>
      </c>
      <c r="F17" s="120" t="str">
        <f t="shared" si="0"/>
        <v>　　　　　 －</v>
      </c>
      <c r="G17" s="157">
        <v>0</v>
      </c>
      <c r="H17" s="157">
        <v>0</v>
      </c>
      <c r="I17" s="120" t="str">
        <f t="shared" si="1"/>
        <v>　　　　　 －</v>
      </c>
    </row>
    <row r="18" spans="1:9" ht="18" customHeight="1">
      <c r="A18" s="111"/>
      <c r="B18" s="39"/>
      <c r="C18" s="72" t="s">
        <v>1</v>
      </c>
      <c r="D18" s="370">
        <f>SUM(D16:D17)</f>
        <v>723655</v>
      </c>
      <c r="E18" s="145">
        <f>SUM(E16:E17)</f>
        <v>746446</v>
      </c>
      <c r="F18" s="121">
        <f t="shared" si="0"/>
        <v>0.031494289405863185</v>
      </c>
      <c r="G18" s="50">
        <f>SUM(G16:G17)</f>
        <v>2602410</v>
      </c>
      <c r="H18" s="145">
        <f>SUM(H16:H17)</f>
        <v>2419400</v>
      </c>
      <c r="I18" s="121">
        <f t="shared" si="1"/>
        <v>-0.07032327726991516</v>
      </c>
    </row>
    <row r="19" spans="1:9" ht="17.25" customHeight="1">
      <c r="A19" s="111" t="s">
        <v>61</v>
      </c>
      <c r="B19" s="35"/>
      <c r="C19" s="57" t="s">
        <v>43</v>
      </c>
      <c r="D19" s="367">
        <v>622597</v>
      </c>
      <c r="E19" s="141">
        <v>666149</v>
      </c>
      <c r="F19" s="122">
        <f t="shared" si="0"/>
        <v>0.06995215203414085</v>
      </c>
      <c r="G19" s="154">
        <v>2317112</v>
      </c>
      <c r="H19" s="154">
        <v>2302175</v>
      </c>
      <c r="I19" s="122">
        <f t="shared" si="1"/>
        <v>-0.00644638670897224</v>
      </c>
    </row>
    <row r="20" spans="1:9" ht="17.25" customHeight="1">
      <c r="A20" s="111" t="s">
        <v>62</v>
      </c>
      <c r="B20" s="35" t="s">
        <v>9</v>
      </c>
      <c r="C20" s="58" t="s">
        <v>44</v>
      </c>
      <c r="D20" s="368">
        <v>5910</v>
      </c>
      <c r="E20" s="142">
        <v>4333</v>
      </c>
      <c r="F20" s="120">
        <f t="shared" si="0"/>
        <v>-0.26683587140439935</v>
      </c>
      <c r="G20" s="157">
        <v>0</v>
      </c>
      <c r="H20" s="157">
        <v>0</v>
      </c>
      <c r="I20" s="120" t="str">
        <f t="shared" si="1"/>
        <v>　　　　　 －</v>
      </c>
    </row>
    <row r="21" spans="1:9" ht="18" customHeight="1">
      <c r="A21" s="111"/>
      <c r="B21" s="35"/>
      <c r="C21" s="70" t="s">
        <v>1</v>
      </c>
      <c r="D21" s="370">
        <f>SUM(D19:D20)</f>
        <v>628507</v>
      </c>
      <c r="E21" s="145">
        <f>SUM(E19:E20)</f>
        <v>670482</v>
      </c>
      <c r="F21" s="118">
        <f t="shared" si="0"/>
        <v>0.06678525457950357</v>
      </c>
      <c r="G21" s="47">
        <f>SUM(G19:G20)</f>
        <v>2317112</v>
      </c>
      <c r="H21" s="145">
        <f>SUM(H19:H20)</f>
        <v>2302175</v>
      </c>
      <c r="I21" s="118">
        <f t="shared" si="1"/>
        <v>-0.00644638670897224</v>
      </c>
    </row>
    <row r="22" spans="1:9" ht="17.25" customHeight="1">
      <c r="A22" s="111" t="s">
        <v>61</v>
      </c>
      <c r="B22" s="38"/>
      <c r="C22" s="71" t="s">
        <v>43</v>
      </c>
      <c r="D22" s="371">
        <v>1541279</v>
      </c>
      <c r="E22" s="144">
        <v>1595067</v>
      </c>
      <c r="F22" s="119">
        <f t="shared" si="0"/>
        <v>0.03489828901840619</v>
      </c>
      <c r="G22" s="156">
        <v>7732274</v>
      </c>
      <c r="H22" s="156">
        <v>6915339</v>
      </c>
      <c r="I22" s="119">
        <f t="shared" si="1"/>
        <v>-0.1056526191389493</v>
      </c>
    </row>
    <row r="23" spans="1:9" ht="17.25" customHeight="1">
      <c r="A23" s="111" t="s">
        <v>62</v>
      </c>
      <c r="B23" s="35" t="s">
        <v>10</v>
      </c>
      <c r="C23" s="58" t="s">
        <v>44</v>
      </c>
      <c r="D23" s="368">
        <v>202418</v>
      </c>
      <c r="E23" s="142">
        <v>188440</v>
      </c>
      <c r="F23" s="115">
        <f t="shared" si="0"/>
        <v>-0.06905512355620547</v>
      </c>
      <c r="G23" s="157">
        <v>0</v>
      </c>
      <c r="H23" s="157">
        <v>0</v>
      </c>
      <c r="I23" s="115" t="str">
        <f t="shared" si="1"/>
        <v>　　　　　 －</v>
      </c>
    </row>
    <row r="24" spans="1:9" ht="18" customHeight="1">
      <c r="A24" s="111"/>
      <c r="B24" s="39"/>
      <c r="C24" s="72" t="s">
        <v>1</v>
      </c>
      <c r="D24" s="370">
        <f>SUM(D22:D23)</f>
        <v>1743697</v>
      </c>
      <c r="E24" s="145">
        <f>SUM(E22:E23)</f>
        <v>1783507</v>
      </c>
      <c r="F24" s="121">
        <f t="shared" si="0"/>
        <v>0.02283080145231664</v>
      </c>
      <c r="G24" s="50">
        <f>SUM(G22:G23)</f>
        <v>7732274</v>
      </c>
      <c r="H24" s="145">
        <f>SUM(H22:H23)</f>
        <v>6915339</v>
      </c>
      <c r="I24" s="121">
        <f t="shared" si="1"/>
        <v>-0.1056526191389493</v>
      </c>
    </row>
    <row r="25" spans="1:9" ht="18" customHeight="1">
      <c r="A25" s="111" t="s">
        <v>63</v>
      </c>
      <c r="B25" s="35" t="s">
        <v>16</v>
      </c>
      <c r="C25" s="73" t="s">
        <v>43</v>
      </c>
      <c r="D25" s="367">
        <v>42440</v>
      </c>
      <c r="E25" s="141">
        <v>45804</v>
      </c>
      <c r="F25" s="122">
        <f t="shared" si="0"/>
        <v>0.07926484448633375</v>
      </c>
      <c r="G25" s="158">
        <v>2822</v>
      </c>
      <c r="H25" s="158">
        <v>3038</v>
      </c>
      <c r="I25" s="122">
        <f t="shared" si="1"/>
        <v>0.07654145995747696</v>
      </c>
    </row>
    <row r="26" spans="1:9" ht="18" customHeight="1">
      <c r="A26" s="111" t="s">
        <v>63</v>
      </c>
      <c r="B26" s="40" t="s">
        <v>74</v>
      </c>
      <c r="C26" s="72" t="s">
        <v>43</v>
      </c>
      <c r="D26" s="385"/>
      <c r="E26" s="386"/>
      <c r="F26" s="387" t="s">
        <v>131</v>
      </c>
      <c r="G26" s="380" t="s">
        <v>105</v>
      </c>
      <c r="H26" s="380"/>
      <c r="I26" s="387" t="s">
        <v>131</v>
      </c>
    </row>
    <row r="27" spans="1:9" ht="18" customHeight="1">
      <c r="A27" s="111" t="s">
        <v>63</v>
      </c>
      <c r="B27" s="40" t="s">
        <v>18</v>
      </c>
      <c r="C27" s="72" t="s">
        <v>43</v>
      </c>
      <c r="D27" s="373">
        <v>10481</v>
      </c>
      <c r="E27" s="146">
        <v>10914</v>
      </c>
      <c r="F27" s="121">
        <f t="shared" si="0"/>
        <v>0.04131285182711575</v>
      </c>
      <c r="G27" s="160">
        <v>5281</v>
      </c>
      <c r="H27" s="160">
        <v>7471</v>
      </c>
      <c r="I27" s="121">
        <f t="shared" si="1"/>
        <v>0.41469418670706304</v>
      </c>
    </row>
    <row r="28" spans="1:9" ht="17.25" customHeight="1">
      <c r="A28" s="111" t="s">
        <v>63</v>
      </c>
      <c r="B28" s="35"/>
      <c r="C28" s="57" t="s">
        <v>43</v>
      </c>
      <c r="D28" s="367">
        <v>204250</v>
      </c>
      <c r="E28" s="141">
        <v>207050</v>
      </c>
      <c r="F28" s="122">
        <f t="shared" si="0"/>
        <v>0.01370869033047728</v>
      </c>
      <c r="G28" s="154">
        <v>443056</v>
      </c>
      <c r="H28" s="154">
        <v>317048</v>
      </c>
      <c r="I28" s="122">
        <f t="shared" si="1"/>
        <v>-0.28440648586183237</v>
      </c>
    </row>
    <row r="29" spans="1:9" ht="17.25" customHeight="1">
      <c r="A29" s="111" t="s">
        <v>64</v>
      </c>
      <c r="B29" s="42" t="s">
        <v>19</v>
      </c>
      <c r="C29" s="58" t="s">
        <v>44</v>
      </c>
      <c r="D29" s="368">
        <v>0</v>
      </c>
      <c r="E29" s="142">
        <v>0</v>
      </c>
      <c r="F29" s="120" t="str">
        <f t="shared" si="0"/>
        <v>　　　　　 －</v>
      </c>
      <c r="G29" s="157">
        <v>0</v>
      </c>
      <c r="H29" s="157"/>
      <c r="I29" s="120" t="str">
        <f t="shared" si="1"/>
        <v>　　　　　 －</v>
      </c>
    </row>
    <row r="30" spans="1:9" ht="18" customHeight="1">
      <c r="A30" s="111"/>
      <c r="B30" s="39"/>
      <c r="C30" s="72" t="s">
        <v>1</v>
      </c>
      <c r="D30" s="370">
        <f>SUM(D28:D29)</f>
        <v>204250</v>
      </c>
      <c r="E30" s="145">
        <f>SUM(E28:E29)</f>
        <v>207050</v>
      </c>
      <c r="F30" s="121">
        <f t="shared" si="0"/>
        <v>0.01370869033047728</v>
      </c>
      <c r="G30" s="50">
        <f>SUM(G28:G29)</f>
        <v>443056</v>
      </c>
      <c r="H30" s="145">
        <f>SUM(H28:H29)</f>
        <v>317048</v>
      </c>
      <c r="I30" s="121">
        <f t="shared" si="1"/>
        <v>-0.28440648586183237</v>
      </c>
    </row>
    <row r="31" spans="1:9" ht="17.25" customHeight="1">
      <c r="A31" s="111" t="s">
        <v>63</v>
      </c>
      <c r="B31" s="40" t="s">
        <v>106</v>
      </c>
      <c r="C31" s="72" t="s">
        <v>43</v>
      </c>
      <c r="D31" s="373">
        <v>72029</v>
      </c>
      <c r="E31" s="146">
        <v>72688</v>
      </c>
      <c r="F31" s="121">
        <f t="shared" si="0"/>
        <v>0.009149092726540742</v>
      </c>
      <c r="G31" s="160">
        <v>6432</v>
      </c>
      <c r="H31" s="160">
        <v>4604</v>
      </c>
      <c r="I31" s="121">
        <f t="shared" si="1"/>
        <v>-0.28420398009950254</v>
      </c>
    </row>
    <row r="32" spans="1:9" ht="17.25" customHeight="1">
      <c r="A32" s="111" t="s">
        <v>63</v>
      </c>
      <c r="B32" s="35"/>
      <c r="C32" s="57" t="s">
        <v>43</v>
      </c>
      <c r="D32" s="367">
        <v>780832</v>
      </c>
      <c r="E32" s="141">
        <v>834427</v>
      </c>
      <c r="F32" s="117">
        <f t="shared" si="0"/>
        <v>0.06863832424900629</v>
      </c>
      <c r="G32" s="154">
        <v>1850719</v>
      </c>
      <c r="H32" s="154">
        <v>1694897</v>
      </c>
      <c r="I32" s="117">
        <f t="shared" si="1"/>
        <v>-0.0841953856852391</v>
      </c>
    </row>
    <row r="33" spans="1:9" ht="17.25" customHeight="1">
      <c r="A33" s="111" t="s">
        <v>64</v>
      </c>
      <c r="B33" s="35" t="s">
        <v>20</v>
      </c>
      <c r="C33" s="58" t="s">
        <v>44</v>
      </c>
      <c r="D33" s="368">
        <v>0</v>
      </c>
      <c r="E33" s="142">
        <v>0</v>
      </c>
      <c r="F33" s="117" t="str">
        <f t="shared" si="0"/>
        <v>　　　　　 －</v>
      </c>
      <c r="G33" s="157">
        <v>0</v>
      </c>
      <c r="H33" s="157">
        <v>0</v>
      </c>
      <c r="I33" s="117" t="str">
        <f t="shared" si="1"/>
        <v>　　　　　 －</v>
      </c>
    </row>
    <row r="34" spans="1:9" ht="18" customHeight="1">
      <c r="A34" s="111"/>
      <c r="B34" s="39"/>
      <c r="C34" s="72" t="s">
        <v>1</v>
      </c>
      <c r="D34" s="370">
        <f>SUM(D32:D33)</f>
        <v>780832</v>
      </c>
      <c r="E34" s="145">
        <f>SUM(E32:E33)</f>
        <v>834427</v>
      </c>
      <c r="F34" s="121">
        <f t="shared" si="0"/>
        <v>0.06863832424900629</v>
      </c>
      <c r="G34" s="50">
        <f>SUM(G32:G33)</f>
        <v>1850719</v>
      </c>
      <c r="H34" s="145">
        <f>SUM(H32:H33)</f>
        <v>1694897</v>
      </c>
      <c r="I34" s="121">
        <f t="shared" si="1"/>
        <v>-0.0841953856852391</v>
      </c>
    </row>
    <row r="35" spans="1:9" ht="18" customHeight="1" thickBot="1">
      <c r="A35" s="111" t="s">
        <v>65</v>
      </c>
      <c r="B35" s="38" t="s">
        <v>32</v>
      </c>
      <c r="C35" s="74" t="s">
        <v>43</v>
      </c>
      <c r="D35" s="371">
        <v>214320</v>
      </c>
      <c r="E35" s="144">
        <v>251179</v>
      </c>
      <c r="F35" s="121">
        <f t="shared" si="0"/>
        <v>0.1719811496827175</v>
      </c>
      <c r="G35" s="160">
        <v>7501</v>
      </c>
      <c r="H35" s="160">
        <v>6650</v>
      </c>
      <c r="I35" s="121">
        <f t="shared" si="1"/>
        <v>-0.11345153979469402</v>
      </c>
    </row>
    <row r="36" spans="1:9" ht="18.75" customHeight="1">
      <c r="A36" s="111"/>
      <c r="B36" s="106"/>
      <c r="C36" s="112" t="s">
        <v>43</v>
      </c>
      <c r="D36" s="374">
        <f>_xlfn.SUMIFS(D39:D63,$C39:$C63,"国内")</f>
        <v>6891879</v>
      </c>
      <c r="E36" s="48">
        <f>_xlfn.SUMIFS(E39:E63,$C39:$C63,"国内")</f>
        <v>7325093</v>
      </c>
      <c r="F36" s="114">
        <f t="shared" si="0"/>
        <v>0.06285861954337846</v>
      </c>
      <c r="G36" s="48">
        <f>_xlfn.SUMIFS(G39:G63,$C39:$C63,"国内")</f>
        <v>10432093.6</v>
      </c>
      <c r="H36" s="48">
        <f>_xlfn.SUMIFS(H39:H63,$C39:$C63,"国内")</f>
        <v>9987384</v>
      </c>
      <c r="I36" s="114">
        <f t="shared" si="1"/>
        <v>-0.042628988681619906</v>
      </c>
    </row>
    <row r="37" spans="1:9" ht="17.25" customHeight="1">
      <c r="A37" s="111"/>
      <c r="B37" s="107" t="s">
        <v>39</v>
      </c>
      <c r="C37" s="113" t="s">
        <v>44</v>
      </c>
      <c r="D37" s="388">
        <f>_xlfn.SUMIFS(D39:D63,$C39:$C63,"国際")</f>
        <v>303037</v>
      </c>
      <c r="E37" s="46">
        <f>_xlfn.SUMIFS(E39:E63,$C39:$C63,"国際")</f>
        <v>427738</v>
      </c>
      <c r="F37" s="115">
        <f t="shared" si="0"/>
        <v>0.4115042057570528</v>
      </c>
      <c r="G37" s="46">
        <f>_xlfn.SUMIFS(G39:G63,$C39:$C63,"国際")</f>
        <v>264225</v>
      </c>
      <c r="H37" s="46">
        <f>_xlfn.SUMIFS(H39:H63,$C39:$C63,"国際")</f>
        <v>193904</v>
      </c>
      <c r="I37" s="115">
        <f t="shared" si="1"/>
        <v>-0.26614059986753713</v>
      </c>
    </row>
    <row r="38" spans="1:9" ht="18.75" customHeight="1" thickBot="1">
      <c r="A38" s="111"/>
      <c r="B38" s="107"/>
      <c r="C38" s="70" t="s">
        <v>1</v>
      </c>
      <c r="D38" s="370">
        <f>SUM(D36:D37)</f>
        <v>7194916</v>
      </c>
      <c r="E38" s="143">
        <f>SUM(E36:E37)</f>
        <v>7752831</v>
      </c>
      <c r="F38" s="118">
        <f t="shared" si="0"/>
        <v>0.07754294838188525</v>
      </c>
      <c r="G38" s="47">
        <f>SUM(G36:G37)</f>
        <v>10696318.6</v>
      </c>
      <c r="H38" s="47">
        <f>SUM(H36:H37)</f>
        <v>10181288</v>
      </c>
      <c r="I38" s="118">
        <f t="shared" si="1"/>
        <v>-0.0481502673265547</v>
      </c>
    </row>
    <row r="39" spans="1:9" ht="18.75" customHeight="1">
      <c r="A39" s="111" t="s">
        <v>61</v>
      </c>
      <c r="B39" s="43"/>
      <c r="C39" s="65" t="s">
        <v>43</v>
      </c>
      <c r="D39" s="375">
        <v>2937046</v>
      </c>
      <c r="E39" s="151">
        <v>3158572</v>
      </c>
      <c r="F39" s="114">
        <f t="shared" si="0"/>
        <v>0.07542476352089822</v>
      </c>
      <c r="G39" s="161">
        <v>6087467</v>
      </c>
      <c r="H39" s="161">
        <v>5457765</v>
      </c>
      <c r="I39" s="114">
        <f t="shared" si="1"/>
        <v>-0.10344236773686</v>
      </c>
    </row>
    <row r="40" spans="1:9" ht="17.25" customHeight="1">
      <c r="A40" s="111" t="s">
        <v>62</v>
      </c>
      <c r="B40" s="35" t="s">
        <v>11</v>
      </c>
      <c r="C40" s="58" t="s">
        <v>44</v>
      </c>
      <c r="D40" s="368">
        <v>225551</v>
      </c>
      <c r="E40" s="142">
        <v>280667</v>
      </c>
      <c r="F40" s="115">
        <f t="shared" si="0"/>
        <v>0.24436158562808408</v>
      </c>
      <c r="G40" s="157">
        <v>263623</v>
      </c>
      <c r="H40" s="157">
        <v>193296</v>
      </c>
      <c r="I40" s="115">
        <f t="shared" si="1"/>
        <v>-0.2667711087424086</v>
      </c>
    </row>
    <row r="41" spans="1:9" ht="18" customHeight="1">
      <c r="A41" s="111"/>
      <c r="B41" s="35"/>
      <c r="C41" s="70" t="s">
        <v>1</v>
      </c>
      <c r="D41" s="370">
        <f>SUM(D39:D40)</f>
        <v>3162597</v>
      </c>
      <c r="E41" s="145">
        <f>SUM(E39:E40)</f>
        <v>3439239</v>
      </c>
      <c r="F41" s="118">
        <f t="shared" si="0"/>
        <v>0.08747304825749214</v>
      </c>
      <c r="G41" s="47">
        <f>SUM(G39:G40)</f>
        <v>6351090</v>
      </c>
      <c r="H41" s="145">
        <f>SUM(H39:H40)</f>
        <v>5651061</v>
      </c>
      <c r="I41" s="118">
        <f t="shared" si="1"/>
        <v>-0.11022186742748097</v>
      </c>
    </row>
    <row r="42" spans="1:9" ht="17.25" customHeight="1">
      <c r="A42" s="111" t="s">
        <v>61</v>
      </c>
      <c r="B42" s="38"/>
      <c r="C42" s="71" t="s">
        <v>43</v>
      </c>
      <c r="D42" s="376">
        <v>1225457</v>
      </c>
      <c r="E42" s="152">
        <v>1308045</v>
      </c>
      <c r="F42" s="119">
        <f t="shared" si="0"/>
        <v>0.06739363355874595</v>
      </c>
      <c r="G42" s="156">
        <v>1371767</v>
      </c>
      <c r="H42" s="156">
        <v>1431397</v>
      </c>
      <c r="I42" s="119">
        <f t="shared" si="1"/>
        <v>0.043469481333200166</v>
      </c>
    </row>
    <row r="43" spans="1:9" ht="17.25" customHeight="1">
      <c r="A43" s="111" t="s">
        <v>62</v>
      </c>
      <c r="B43" s="35" t="s">
        <v>12</v>
      </c>
      <c r="C43" s="73" t="s">
        <v>44</v>
      </c>
      <c r="D43" s="377">
        <v>11291</v>
      </c>
      <c r="E43" s="153">
        <v>18764</v>
      </c>
      <c r="F43" s="123">
        <f t="shared" si="0"/>
        <v>0.6618545744398194</v>
      </c>
      <c r="G43" s="162">
        <v>0</v>
      </c>
      <c r="H43" s="162">
        <v>0</v>
      </c>
      <c r="I43" s="123" t="str">
        <f t="shared" si="1"/>
        <v>　　　　　 －</v>
      </c>
    </row>
    <row r="44" spans="1:9" ht="18" customHeight="1">
      <c r="A44" s="111"/>
      <c r="B44" s="39"/>
      <c r="C44" s="72" t="s">
        <v>1</v>
      </c>
      <c r="D44" s="370">
        <f>SUM(D42:D43)</f>
        <v>1236748</v>
      </c>
      <c r="E44" s="145">
        <f>SUM(E42:E43)</f>
        <v>1326809</v>
      </c>
      <c r="F44" s="121">
        <f t="shared" si="0"/>
        <v>0.07282081717536637</v>
      </c>
      <c r="G44" s="50">
        <f>SUM(G42:G43)</f>
        <v>1371767</v>
      </c>
      <c r="H44" s="145">
        <f>SUM(H42:H43)</f>
        <v>1431397</v>
      </c>
      <c r="I44" s="121">
        <f t="shared" si="1"/>
        <v>0.043469481333200166</v>
      </c>
    </row>
    <row r="45" spans="1:9" ht="17.25" customHeight="1">
      <c r="A45" s="111" t="s">
        <v>61</v>
      </c>
      <c r="B45" s="35"/>
      <c r="C45" s="73" t="s">
        <v>43</v>
      </c>
      <c r="D45" s="367">
        <v>263627</v>
      </c>
      <c r="E45" s="141">
        <v>311854</v>
      </c>
      <c r="F45" s="118">
        <f t="shared" si="0"/>
        <v>0.18293649739973517</v>
      </c>
      <c r="G45" s="381">
        <v>21242</v>
      </c>
      <c r="H45" s="156">
        <v>16572</v>
      </c>
      <c r="I45" s="118">
        <f t="shared" si="1"/>
        <v>-0.21984747198945487</v>
      </c>
    </row>
    <row r="46" spans="1:9" ht="17.25" customHeight="1">
      <c r="A46" s="111" t="s">
        <v>62</v>
      </c>
      <c r="B46" s="35" t="s">
        <v>13</v>
      </c>
      <c r="C46" s="75" t="s">
        <v>44</v>
      </c>
      <c r="D46" s="368">
        <v>2032</v>
      </c>
      <c r="E46" s="142">
        <v>4795</v>
      </c>
      <c r="F46" s="120">
        <f t="shared" si="0"/>
        <v>1.359744094488189</v>
      </c>
      <c r="G46" s="382">
        <v>0</v>
      </c>
      <c r="H46" s="164">
        <v>0</v>
      </c>
      <c r="I46" s="120" t="str">
        <f t="shared" si="1"/>
        <v>　　　　　 －</v>
      </c>
    </row>
    <row r="47" spans="1:9" ht="18" customHeight="1">
      <c r="A47" s="111"/>
      <c r="B47" s="35"/>
      <c r="C47" s="70" t="s">
        <v>1</v>
      </c>
      <c r="D47" s="370">
        <f>SUM(D45:D46)</f>
        <v>265659</v>
      </c>
      <c r="E47" s="145">
        <f>SUM(E45:E46)</f>
        <v>316649</v>
      </c>
      <c r="F47" s="118">
        <f t="shared" si="0"/>
        <v>0.19193778490470859</v>
      </c>
      <c r="G47" s="47">
        <f>SUM(G45:G46)</f>
        <v>21242</v>
      </c>
      <c r="H47" s="145">
        <f>SUM(H45:H46)</f>
        <v>16572</v>
      </c>
      <c r="I47" s="118">
        <f t="shared" si="1"/>
        <v>-0.21984747198945487</v>
      </c>
    </row>
    <row r="48" spans="1:9" ht="17.25" customHeight="1">
      <c r="A48" s="111" t="s">
        <v>63</v>
      </c>
      <c r="B48" s="38"/>
      <c r="C48" s="71" t="s">
        <v>43</v>
      </c>
      <c r="D48" s="371">
        <v>1030423</v>
      </c>
      <c r="E48" s="144">
        <v>1091700</v>
      </c>
      <c r="F48" s="119">
        <f t="shared" si="0"/>
        <v>0.05946781079226682</v>
      </c>
      <c r="G48" s="156">
        <v>1750163</v>
      </c>
      <c r="H48" s="156">
        <v>1777840</v>
      </c>
      <c r="I48" s="119">
        <f t="shared" si="1"/>
        <v>0.015813955614419895</v>
      </c>
    </row>
    <row r="49" spans="1:9" ht="17.25" customHeight="1">
      <c r="A49" s="111" t="s">
        <v>64</v>
      </c>
      <c r="B49" s="35" t="s">
        <v>21</v>
      </c>
      <c r="C49" s="58" t="s">
        <v>44</v>
      </c>
      <c r="D49" s="368">
        <v>53381</v>
      </c>
      <c r="E49" s="142">
        <v>93522</v>
      </c>
      <c r="F49" s="115">
        <f t="shared" si="0"/>
        <v>0.751971675315187</v>
      </c>
      <c r="G49" s="157">
        <v>602</v>
      </c>
      <c r="H49" s="157">
        <v>608</v>
      </c>
      <c r="I49" s="115">
        <f t="shared" si="1"/>
        <v>0.009966777408637828</v>
      </c>
    </row>
    <row r="50" spans="1:9" ht="18" customHeight="1">
      <c r="A50" s="111"/>
      <c r="B50" s="39"/>
      <c r="C50" s="72" t="s">
        <v>1</v>
      </c>
      <c r="D50" s="370">
        <f>SUM(D48:D49)</f>
        <v>1083804</v>
      </c>
      <c r="E50" s="145">
        <f>SUM(E48:E49)</f>
        <v>1185222</v>
      </c>
      <c r="F50" s="121">
        <f t="shared" si="0"/>
        <v>0.09357596022897119</v>
      </c>
      <c r="G50" s="50">
        <f>SUM(G48:G49)</f>
        <v>1750765</v>
      </c>
      <c r="H50" s="50">
        <v>1778448</v>
      </c>
      <c r="I50" s="121">
        <f t="shared" si="1"/>
        <v>0.015811945064014843</v>
      </c>
    </row>
    <row r="51" spans="1:9" ht="17.25" customHeight="1">
      <c r="A51" s="111" t="s">
        <v>63</v>
      </c>
      <c r="B51" s="35"/>
      <c r="C51" s="71" t="s">
        <v>43</v>
      </c>
      <c r="D51" s="376">
        <v>417552</v>
      </c>
      <c r="E51" s="152">
        <v>427107</v>
      </c>
      <c r="F51" s="119">
        <f t="shared" si="0"/>
        <v>0.022883377399701033</v>
      </c>
      <c r="G51" s="156">
        <v>179127</v>
      </c>
      <c r="H51" s="156">
        <v>222891</v>
      </c>
      <c r="I51" s="119">
        <f t="shared" si="1"/>
        <v>0.24431827697667008</v>
      </c>
    </row>
    <row r="52" spans="1:9" ht="17.25" customHeight="1">
      <c r="A52" s="111" t="s">
        <v>64</v>
      </c>
      <c r="B52" s="35" t="s">
        <v>52</v>
      </c>
      <c r="C52" s="76" t="s">
        <v>44</v>
      </c>
      <c r="D52" s="377">
        <v>5498</v>
      </c>
      <c r="E52" s="153">
        <v>19953</v>
      </c>
      <c r="F52" s="120">
        <f t="shared" si="0"/>
        <v>2.6291378683157514</v>
      </c>
      <c r="G52" s="162">
        <v>0</v>
      </c>
      <c r="H52" s="162">
        <v>0</v>
      </c>
      <c r="I52" s="120" t="str">
        <f t="shared" si="1"/>
        <v>　　　　　 －</v>
      </c>
    </row>
    <row r="53" spans="1:9" ht="18" customHeight="1">
      <c r="A53" s="111"/>
      <c r="B53" s="35"/>
      <c r="C53" s="70" t="s">
        <v>1</v>
      </c>
      <c r="D53" s="370">
        <f>SUM(D51:D52)</f>
        <v>423050</v>
      </c>
      <c r="E53" s="145">
        <f>SUM(E51:E52)</f>
        <v>447060</v>
      </c>
      <c r="F53" s="118">
        <f t="shared" si="0"/>
        <v>0.056754520742229086</v>
      </c>
      <c r="G53" s="47">
        <f>SUM(G51:G52)</f>
        <v>179127</v>
      </c>
      <c r="H53" s="145">
        <f>SUM(H51:H52)</f>
        <v>222891</v>
      </c>
      <c r="I53" s="118">
        <f t="shared" si="1"/>
        <v>0.24431827697667008</v>
      </c>
    </row>
    <row r="54" spans="1:9" ht="17.25" customHeight="1">
      <c r="A54" s="111" t="s">
        <v>63</v>
      </c>
      <c r="B54" s="40" t="s">
        <v>107</v>
      </c>
      <c r="C54" s="72" t="s">
        <v>43</v>
      </c>
      <c r="D54" s="373">
        <v>136118</v>
      </c>
      <c r="E54" s="146">
        <v>143455</v>
      </c>
      <c r="F54" s="121">
        <f t="shared" si="0"/>
        <v>0.053901761706754536</v>
      </c>
      <c r="G54" s="160">
        <v>67641.70000000001</v>
      </c>
      <c r="H54" s="160">
        <v>78383</v>
      </c>
      <c r="I54" s="121">
        <f t="shared" si="1"/>
        <v>0.15879701426782566</v>
      </c>
    </row>
    <row r="55" spans="1:9" ht="17.25" customHeight="1">
      <c r="A55" s="111" t="s">
        <v>63</v>
      </c>
      <c r="B55" s="35"/>
      <c r="C55" s="57" t="s">
        <v>43</v>
      </c>
      <c r="D55" s="473">
        <v>387212</v>
      </c>
      <c r="E55" s="474">
        <v>393351</v>
      </c>
      <c r="F55" s="117">
        <f t="shared" si="0"/>
        <v>0.015854364017644063</v>
      </c>
      <c r="G55" s="154">
        <v>498530.89999999997</v>
      </c>
      <c r="H55" s="154">
        <v>551897</v>
      </c>
      <c r="I55" s="117">
        <f t="shared" si="1"/>
        <v>0.10704672468647392</v>
      </c>
    </row>
    <row r="56" spans="1:9" ht="17.25" customHeight="1">
      <c r="A56" s="111" t="s">
        <v>64</v>
      </c>
      <c r="B56" s="35" t="s">
        <v>23</v>
      </c>
      <c r="C56" s="76" t="s">
        <v>44</v>
      </c>
      <c r="D56" s="377">
        <v>316</v>
      </c>
      <c r="E56" s="153">
        <v>789</v>
      </c>
      <c r="F56" s="120">
        <f t="shared" si="0"/>
        <v>1.4968354430379747</v>
      </c>
      <c r="G56" s="162">
        <v>0</v>
      </c>
      <c r="H56" s="162">
        <v>0</v>
      </c>
      <c r="I56" s="120" t="str">
        <f t="shared" si="1"/>
        <v>　　　　　 －</v>
      </c>
    </row>
    <row r="57" spans="1:9" ht="18" customHeight="1">
      <c r="A57" s="111"/>
      <c r="B57" s="35"/>
      <c r="C57" s="70" t="s">
        <v>1</v>
      </c>
      <c r="D57" s="370">
        <f>SUM(D55:D56)</f>
        <v>387528</v>
      </c>
      <c r="E57" s="145">
        <f>SUM(E55:E56)</f>
        <v>394140</v>
      </c>
      <c r="F57" s="118">
        <f t="shared" si="0"/>
        <v>0.01706199293986499</v>
      </c>
      <c r="G57" s="47">
        <f>SUM(G55:G56)</f>
        <v>498530.89999999997</v>
      </c>
      <c r="H57" s="145">
        <f>SUM(H55:H56)</f>
        <v>551897</v>
      </c>
      <c r="I57" s="118">
        <f t="shared" si="1"/>
        <v>0.10704672468647392</v>
      </c>
    </row>
    <row r="58" spans="1:9" ht="17.25" customHeight="1">
      <c r="A58" s="111" t="s">
        <v>63</v>
      </c>
      <c r="B58" s="38"/>
      <c r="C58" s="71" t="s">
        <v>43</v>
      </c>
      <c r="D58" s="371">
        <v>244515</v>
      </c>
      <c r="E58" s="144">
        <v>254151</v>
      </c>
      <c r="F58" s="118">
        <f t="shared" si="0"/>
        <v>0.03940862523771549</v>
      </c>
      <c r="G58" s="163">
        <v>72634</v>
      </c>
      <c r="H58" s="163">
        <v>30972</v>
      </c>
      <c r="I58" s="118">
        <f t="shared" si="1"/>
        <v>-0.5735881267725859</v>
      </c>
    </row>
    <row r="59" spans="1:9" ht="17.25" customHeight="1">
      <c r="A59" s="111" t="s">
        <v>64</v>
      </c>
      <c r="B59" s="35" t="s">
        <v>24</v>
      </c>
      <c r="C59" s="58" t="s">
        <v>44</v>
      </c>
      <c r="D59" s="368">
        <v>4898</v>
      </c>
      <c r="E59" s="142">
        <v>9248</v>
      </c>
      <c r="F59" s="115">
        <f t="shared" si="0"/>
        <v>0.8881175990200081</v>
      </c>
      <c r="G59" s="164">
        <v>0</v>
      </c>
      <c r="H59" s="164">
        <v>0</v>
      </c>
      <c r="I59" s="115" t="str">
        <f t="shared" si="1"/>
        <v>　　　　　 －</v>
      </c>
    </row>
    <row r="60" spans="1:9" ht="18" customHeight="1">
      <c r="A60" s="111"/>
      <c r="B60" s="39"/>
      <c r="C60" s="72" t="s">
        <v>1</v>
      </c>
      <c r="D60" s="370">
        <f>SUM(D58:D59)</f>
        <v>249413</v>
      </c>
      <c r="E60" s="145">
        <f>SUM(E58:E59)</f>
        <v>263399</v>
      </c>
      <c r="F60" s="121">
        <f t="shared" si="0"/>
        <v>0.056075665662976615</v>
      </c>
      <c r="G60" s="50">
        <f>SUM(G58:G59)</f>
        <v>72634</v>
      </c>
      <c r="H60" s="145">
        <f>SUM(H58:H59)</f>
        <v>30972</v>
      </c>
      <c r="I60" s="121">
        <f t="shared" si="1"/>
        <v>-0.5735881267725859</v>
      </c>
    </row>
    <row r="61" spans="1:9" ht="17.25" customHeight="1">
      <c r="A61" s="111" t="s">
        <v>65</v>
      </c>
      <c r="B61" s="35"/>
      <c r="C61" s="78" t="s">
        <v>43</v>
      </c>
      <c r="D61" s="367">
        <v>249929</v>
      </c>
      <c r="E61" s="141">
        <v>236858</v>
      </c>
      <c r="F61" s="117">
        <f t="shared" si="0"/>
        <v>-0.05229885287421632</v>
      </c>
      <c r="G61" s="154">
        <v>383521</v>
      </c>
      <c r="H61" s="154">
        <v>419667</v>
      </c>
      <c r="I61" s="117">
        <f t="shared" si="1"/>
        <v>0.09424777261219064</v>
      </c>
    </row>
    <row r="62" spans="1:9" ht="17.25" customHeight="1">
      <c r="A62" s="111" t="s">
        <v>66</v>
      </c>
      <c r="B62" s="35" t="s">
        <v>108</v>
      </c>
      <c r="C62" s="365" t="s">
        <v>44</v>
      </c>
      <c r="D62" s="368">
        <v>70</v>
      </c>
      <c r="E62" s="142">
        <v>0</v>
      </c>
      <c r="F62" s="120">
        <f t="shared" si="0"/>
        <v>-1</v>
      </c>
      <c r="G62" s="157">
        <v>0</v>
      </c>
      <c r="H62" s="157">
        <v>0</v>
      </c>
      <c r="I62" s="120" t="str">
        <f t="shared" si="1"/>
        <v>　　　　　 －</v>
      </c>
    </row>
    <row r="63" spans="1:9" ht="18" customHeight="1" thickBot="1">
      <c r="A63" s="111"/>
      <c r="B63" s="35"/>
      <c r="C63" s="369" t="s">
        <v>1</v>
      </c>
      <c r="D63" s="370">
        <f>SUM(D61:D62)</f>
        <v>249999</v>
      </c>
      <c r="E63" s="145">
        <f>SUM(E61:E62)</f>
        <v>236858</v>
      </c>
      <c r="F63" s="118">
        <f t="shared" si="0"/>
        <v>-0.05256421025684099</v>
      </c>
      <c r="G63" s="47">
        <f>SUM(G61:G62)</f>
        <v>383521</v>
      </c>
      <c r="H63" s="145">
        <f>SUM(H61:H62)</f>
        <v>419667</v>
      </c>
      <c r="I63" s="118">
        <f t="shared" si="1"/>
        <v>0.09424777261219064</v>
      </c>
    </row>
    <row r="64" spans="1:9" ht="18.75" customHeight="1">
      <c r="A64" s="111"/>
      <c r="B64" s="106"/>
      <c r="C64" s="65" t="s">
        <v>43</v>
      </c>
      <c r="D64" s="374">
        <f>_xlfn.SUMIFS(D67:D91,$C67:$C91,"国内")</f>
        <v>75516949</v>
      </c>
      <c r="E64" s="137">
        <f>_xlfn.SUMIFS(E67:E91,$C67:$C91,"国内")</f>
        <v>78440744</v>
      </c>
      <c r="F64" s="114">
        <f t="shared" si="0"/>
        <v>0.03871706999179758</v>
      </c>
      <c r="G64" s="48">
        <f>_xlfn.SUMIFS(G67:G91,$C67:$C91,"国内")</f>
        <v>781996262</v>
      </c>
      <c r="H64" s="48">
        <f>_xlfn.SUMIFS(H67:H91,$C67:$C91,"国内")</f>
        <v>764525131</v>
      </c>
      <c r="I64" s="114">
        <f t="shared" si="1"/>
        <v>-0.022341706538745565</v>
      </c>
    </row>
    <row r="65" spans="1:9" ht="17.25" customHeight="1">
      <c r="A65" s="111"/>
      <c r="B65" s="107" t="s">
        <v>56</v>
      </c>
      <c r="C65" s="58" t="s">
        <v>44</v>
      </c>
      <c r="D65" s="66">
        <f>_xlfn.SUMIFS(D67:D91,$C67:$C91,"国際")</f>
        <v>46230511</v>
      </c>
      <c r="E65" s="139">
        <f>_xlfn.SUMIFS(E67:E91,$C67:$C91,"国際")</f>
        <v>49140535</v>
      </c>
      <c r="F65" s="115">
        <f aca="true" t="shared" si="2" ref="F65:F94">IF(D65=0,"　　　　　 －",E65/D65-1)</f>
        <v>0.0629459622455828</v>
      </c>
      <c r="G65" s="46">
        <f>_xlfn.SUMIFS(G67:G91,$C67:$C91,"国際")</f>
        <v>2598279260.5</v>
      </c>
      <c r="H65" s="46">
        <f>_xlfn.SUMIFS(H67:H91,$C67:$C91,"国際")</f>
        <v>2835640895</v>
      </c>
      <c r="I65" s="115">
        <f aca="true" t="shared" si="3" ref="I65:I94">IF(G65=0,"　　　　　 －",(H65/G65-1))</f>
        <v>0.09135339611428961</v>
      </c>
    </row>
    <row r="66" spans="1:9" ht="18.75" customHeight="1" thickBot="1">
      <c r="A66" s="111"/>
      <c r="B66" s="108"/>
      <c r="C66" s="68" t="s">
        <v>1</v>
      </c>
      <c r="D66" s="366">
        <f>SUM(D64:D65)</f>
        <v>121747460</v>
      </c>
      <c r="E66" s="140">
        <f>SUM(E64:E65)</f>
        <v>127581279</v>
      </c>
      <c r="F66" s="116">
        <f t="shared" si="2"/>
        <v>0.047917377496006885</v>
      </c>
      <c r="G66" s="49">
        <f>SUM(G64:G65)</f>
        <v>3380275522.5</v>
      </c>
      <c r="H66" s="49">
        <f>SUM(H64:H65)</f>
        <v>3600166026</v>
      </c>
      <c r="I66" s="116">
        <f t="shared" si="3"/>
        <v>0.06505105931050625</v>
      </c>
    </row>
    <row r="67" spans="1:9" ht="18.75" customHeight="1">
      <c r="A67" s="111" t="s">
        <v>67</v>
      </c>
      <c r="B67" s="35"/>
      <c r="C67" s="57" t="s">
        <v>43</v>
      </c>
      <c r="D67" s="367">
        <v>7210517</v>
      </c>
      <c r="E67" s="141">
        <v>7460675</v>
      </c>
      <c r="F67" s="117">
        <f t="shared" si="2"/>
        <v>0.034693490078450795</v>
      </c>
      <c r="G67" s="154">
        <v>46791744</v>
      </c>
      <c r="H67" s="154">
        <v>31652464</v>
      </c>
      <c r="I67" s="117">
        <f t="shared" si="3"/>
        <v>-0.3235459657156613</v>
      </c>
    </row>
    <row r="68" spans="1:9" ht="17.25" customHeight="1">
      <c r="A68" s="111" t="s">
        <v>68</v>
      </c>
      <c r="B68" s="35" t="s">
        <v>51</v>
      </c>
      <c r="C68" s="58" t="s">
        <v>44</v>
      </c>
      <c r="D68" s="368">
        <v>30039454</v>
      </c>
      <c r="E68" s="142">
        <v>31501667</v>
      </c>
      <c r="F68" s="115">
        <f t="shared" si="2"/>
        <v>0.04867641735432349</v>
      </c>
      <c r="G68" s="157">
        <v>2140075000</v>
      </c>
      <c r="H68" s="157">
        <v>2282097000</v>
      </c>
      <c r="I68" s="115">
        <f t="shared" si="3"/>
        <v>0.06636309475135227</v>
      </c>
    </row>
    <row r="69" spans="1:9" ht="18" customHeight="1">
      <c r="A69" s="111"/>
      <c r="B69" s="35"/>
      <c r="C69" s="70" t="s">
        <v>1</v>
      </c>
      <c r="D69" s="370">
        <f>SUM(D67:D68)</f>
        <v>37249971</v>
      </c>
      <c r="E69" s="143">
        <f>SUM(E67:E68)</f>
        <v>38962342</v>
      </c>
      <c r="F69" s="118">
        <f t="shared" si="2"/>
        <v>0.04596972706368008</v>
      </c>
      <c r="G69" s="47">
        <f>SUM(G67:G68)</f>
        <v>2186866744</v>
      </c>
      <c r="H69" s="47">
        <f>SUM(H67:H68)</f>
        <v>2313749464</v>
      </c>
      <c r="I69" s="118">
        <f t="shared" si="3"/>
        <v>0.05802032535732771</v>
      </c>
    </row>
    <row r="70" spans="1:9" ht="18" customHeight="1">
      <c r="A70" s="111" t="s">
        <v>67</v>
      </c>
      <c r="B70" s="44" t="s">
        <v>2</v>
      </c>
      <c r="C70" s="70" t="s">
        <v>43</v>
      </c>
      <c r="D70" s="371">
        <v>66093273</v>
      </c>
      <c r="E70" s="144">
        <v>68559365</v>
      </c>
      <c r="F70" s="119">
        <f t="shared" si="2"/>
        <v>0.03731229954370696</v>
      </c>
      <c r="G70" s="156">
        <v>733371107</v>
      </c>
      <c r="H70" s="156">
        <v>731070473</v>
      </c>
      <c r="I70" s="119">
        <f t="shared" si="3"/>
        <v>-0.0031370665929438823</v>
      </c>
    </row>
    <row r="71" spans="1:9" ht="17.25" customHeight="1">
      <c r="A71" s="111" t="s">
        <v>68</v>
      </c>
      <c r="B71" s="42" t="s">
        <v>109</v>
      </c>
      <c r="C71" s="58" t="s">
        <v>44</v>
      </c>
      <c r="D71" s="368">
        <v>15653849</v>
      </c>
      <c r="E71" s="142">
        <v>17120272</v>
      </c>
      <c r="F71" s="115">
        <f t="shared" si="2"/>
        <v>0.09367811073174392</v>
      </c>
      <c r="G71" s="157">
        <v>457540777</v>
      </c>
      <c r="H71" s="157">
        <v>552522689</v>
      </c>
      <c r="I71" s="115">
        <f t="shared" si="3"/>
        <v>0.20759223390487014</v>
      </c>
    </row>
    <row r="72" spans="1:9" ht="17.25" customHeight="1">
      <c r="A72" s="111"/>
      <c r="B72" s="45"/>
      <c r="C72" s="72" t="s">
        <v>1</v>
      </c>
      <c r="D72" s="370">
        <f>SUM(D70:D71)</f>
        <v>81747122</v>
      </c>
      <c r="E72" s="145">
        <f>SUM(E70:E71)</f>
        <v>85679637</v>
      </c>
      <c r="F72" s="121">
        <f t="shared" si="2"/>
        <v>0.04810585258279798</v>
      </c>
      <c r="G72" s="50">
        <f>SUM(G70:G71)</f>
        <v>1190911884</v>
      </c>
      <c r="H72" s="50">
        <f>SUM(H70:H71)</f>
        <v>1283593162</v>
      </c>
      <c r="I72" s="121">
        <f t="shared" si="3"/>
        <v>0.0778237913696056</v>
      </c>
    </row>
    <row r="73" spans="1:9" ht="17.25" customHeight="1">
      <c r="A73" s="111" t="s">
        <v>61</v>
      </c>
      <c r="B73" s="42"/>
      <c r="C73" s="57" t="s">
        <v>43</v>
      </c>
      <c r="D73" s="367">
        <v>880765</v>
      </c>
      <c r="E73" s="141">
        <v>910154</v>
      </c>
      <c r="F73" s="117">
        <f t="shared" si="2"/>
        <v>0.033367583861756644</v>
      </c>
      <c r="G73" s="154">
        <v>236322</v>
      </c>
      <c r="H73" s="154">
        <v>233856</v>
      </c>
      <c r="I73" s="117">
        <f t="shared" si="3"/>
        <v>-0.01043491507350136</v>
      </c>
    </row>
    <row r="74" spans="1:9" ht="17.25" customHeight="1">
      <c r="A74" s="111" t="s">
        <v>62</v>
      </c>
      <c r="B74" s="42" t="s">
        <v>14</v>
      </c>
      <c r="C74" s="58" t="s">
        <v>44</v>
      </c>
      <c r="D74" s="368">
        <v>113215</v>
      </c>
      <c r="E74" s="142">
        <v>112502</v>
      </c>
      <c r="F74" s="115">
        <f t="shared" si="2"/>
        <v>-0.0062977520646557705</v>
      </c>
      <c r="G74" s="157">
        <v>217537</v>
      </c>
      <c r="H74" s="157">
        <v>172375</v>
      </c>
      <c r="I74" s="115">
        <f t="shared" si="3"/>
        <v>-0.2076060624169681</v>
      </c>
    </row>
    <row r="75" spans="1:9" ht="18" customHeight="1">
      <c r="A75" s="111"/>
      <c r="B75" s="42"/>
      <c r="C75" s="70" t="s">
        <v>1</v>
      </c>
      <c r="D75" s="370">
        <f>SUM(D73:D74)</f>
        <v>993980</v>
      </c>
      <c r="E75" s="145">
        <f>SUM(E73:E74)</f>
        <v>1022656</v>
      </c>
      <c r="F75" s="118">
        <f t="shared" si="2"/>
        <v>0.028849675043763456</v>
      </c>
      <c r="G75" s="47">
        <f>SUM(G73:G74)</f>
        <v>453859</v>
      </c>
      <c r="H75" s="145">
        <f>SUM(H73:H74)</f>
        <v>406231</v>
      </c>
      <c r="I75" s="118">
        <f t="shared" si="3"/>
        <v>-0.10494008050958559</v>
      </c>
    </row>
    <row r="76" spans="1:9" ht="18" customHeight="1">
      <c r="A76" s="111" t="s">
        <v>63</v>
      </c>
      <c r="B76" s="40" t="s">
        <v>25</v>
      </c>
      <c r="C76" s="79" t="s">
        <v>43</v>
      </c>
      <c r="D76" s="373">
        <v>27230</v>
      </c>
      <c r="E76" s="146">
        <v>26336</v>
      </c>
      <c r="F76" s="115">
        <f t="shared" si="2"/>
        <v>-0.0328314359162688</v>
      </c>
      <c r="G76" s="159">
        <v>14377</v>
      </c>
      <c r="H76" s="159">
        <v>15594</v>
      </c>
      <c r="I76" s="115">
        <f t="shared" si="3"/>
        <v>0.08464909230020168</v>
      </c>
    </row>
    <row r="77" spans="1:9" ht="18" customHeight="1">
      <c r="A77" s="111" t="s">
        <v>63</v>
      </c>
      <c r="B77" s="40" t="s">
        <v>26</v>
      </c>
      <c r="C77" s="79" t="s">
        <v>43</v>
      </c>
      <c r="D77" s="373">
        <v>23310</v>
      </c>
      <c r="E77" s="146">
        <v>26165</v>
      </c>
      <c r="F77" s="121">
        <f t="shared" si="2"/>
        <v>0.12247962247962252</v>
      </c>
      <c r="G77" s="159">
        <v>5018</v>
      </c>
      <c r="H77" s="159">
        <v>4742</v>
      </c>
      <c r="I77" s="121">
        <f t="shared" si="3"/>
        <v>-0.05500199282582707</v>
      </c>
    </row>
    <row r="78" spans="1:9" ht="17.25" customHeight="1">
      <c r="A78" s="111" t="s">
        <v>63</v>
      </c>
      <c r="B78" s="35" t="s">
        <v>83</v>
      </c>
      <c r="C78" s="57" t="s">
        <v>43</v>
      </c>
      <c r="D78" s="367">
        <v>194022</v>
      </c>
      <c r="E78" s="141">
        <v>206022</v>
      </c>
      <c r="F78" s="117">
        <f t="shared" si="2"/>
        <v>0.06184865633794101</v>
      </c>
      <c r="G78" s="154">
        <v>1028705</v>
      </c>
      <c r="H78" s="154">
        <v>997747</v>
      </c>
      <c r="I78" s="117">
        <f t="shared" si="3"/>
        <v>-0.030094147496123713</v>
      </c>
    </row>
    <row r="79" spans="1:9" ht="18" customHeight="1">
      <c r="A79" s="111" t="s">
        <v>63</v>
      </c>
      <c r="B79" s="40" t="s">
        <v>27</v>
      </c>
      <c r="C79" s="72" t="s">
        <v>43</v>
      </c>
      <c r="D79" s="373">
        <v>32997</v>
      </c>
      <c r="E79" s="146">
        <v>34153</v>
      </c>
      <c r="F79" s="121">
        <f t="shared" si="2"/>
        <v>0.035033487892838666</v>
      </c>
      <c r="G79" s="160">
        <v>25923</v>
      </c>
      <c r="H79" s="160">
        <v>21542</v>
      </c>
      <c r="I79" s="121">
        <f t="shared" si="3"/>
        <v>-0.16900050148516765</v>
      </c>
    </row>
    <row r="80" spans="1:9" ht="18" customHeight="1">
      <c r="A80" s="111" t="s">
        <v>63</v>
      </c>
      <c r="B80" s="40" t="s">
        <v>28</v>
      </c>
      <c r="C80" s="72" t="s">
        <v>43</v>
      </c>
      <c r="D80" s="373">
        <v>22188</v>
      </c>
      <c r="E80" s="146">
        <v>23823</v>
      </c>
      <c r="F80" s="121">
        <f t="shared" si="2"/>
        <v>0.07368848025959984</v>
      </c>
      <c r="G80" s="160">
        <v>2065</v>
      </c>
      <c r="H80" s="160">
        <v>2595</v>
      </c>
      <c r="I80" s="121">
        <f t="shared" si="3"/>
        <v>0.2566585956416465</v>
      </c>
    </row>
    <row r="81" spans="1:9" ht="18" customHeight="1">
      <c r="A81" s="111" t="s">
        <v>63</v>
      </c>
      <c r="B81" s="40" t="s">
        <v>29</v>
      </c>
      <c r="C81" s="72" t="s">
        <v>43</v>
      </c>
      <c r="D81" s="373">
        <v>86</v>
      </c>
      <c r="E81" s="146">
        <v>0</v>
      </c>
      <c r="F81" s="121">
        <f t="shared" si="2"/>
        <v>-1</v>
      </c>
      <c r="G81" s="160">
        <v>0</v>
      </c>
      <c r="H81" s="160">
        <v>0</v>
      </c>
      <c r="I81" s="121" t="str">
        <f t="shared" si="3"/>
        <v>　　　　　 －</v>
      </c>
    </row>
    <row r="82" spans="1:9" ht="17.25" customHeight="1">
      <c r="A82" s="111" t="s">
        <v>63</v>
      </c>
      <c r="B82" s="35"/>
      <c r="C82" s="57" t="s">
        <v>43</v>
      </c>
      <c r="D82" s="367">
        <v>124232</v>
      </c>
      <c r="E82" s="141">
        <v>133178</v>
      </c>
      <c r="F82" s="117">
        <f t="shared" si="2"/>
        <v>0.0720104320947903</v>
      </c>
      <c r="G82" s="154">
        <v>0</v>
      </c>
      <c r="H82" s="154">
        <v>0</v>
      </c>
      <c r="I82" s="117" t="str">
        <f t="shared" si="3"/>
        <v>　　　　　 －</v>
      </c>
    </row>
    <row r="83" spans="1:9" ht="17.25" customHeight="1">
      <c r="A83" s="111" t="s">
        <v>64</v>
      </c>
      <c r="B83" s="35" t="s">
        <v>30</v>
      </c>
      <c r="C83" s="58" t="s">
        <v>44</v>
      </c>
      <c r="D83" s="368">
        <v>8</v>
      </c>
      <c r="E83" s="142">
        <v>1354</v>
      </c>
      <c r="F83" s="117">
        <f t="shared" si="2"/>
        <v>168.25</v>
      </c>
      <c r="G83" s="157">
        <v>0</v>
      </c>
      <c r="H83" s="157">
        <v>0</v>
      </c>
      <c r="I83" s="120" t="str">
        <f t="shared" si="3"/>
        <v>　　　　　 －</v>
      </c>
    </row>
    <row r="84" spans="1:9" ht="18" customHeight="1">
      <c r="A84" s="111"/>
      <c r="B84" s="39"/>
      <c r="C84" s="72" t="s">
        <v>1</v>
      </c>
      <c r="D84" s="370">
        <f>SUM(D82:D83)</f>
        <v>124240</v>
      </c>
      <c r="E84" s="145">
        <f>SUM(E82:E83)</f>
        <v>134532</v>
      </c>
      <c r="F84" s="121">
        <f t="shared" si="2"/>
        <v>0.08283966516419827</v>
      </c>
      <c r="G84" s="50">
        <f>SUM(G82:G83)</f>
        <v>0</v>
      </c>
      <c r="H84" s="145">
        <f>SUM(H82:H83)</f>
        <v>0</v>
      </c>
      <c r="I84" s="121" t="str">
        <f t="shared" si="3"/>
        <v>　　　　　 －</v>
      </c>
    </row>
    <row r="85" spans="1:9" ht="18" customHeight="1">
      <c r="A85" s="111" t="s">
        <v>63</v>
      </c>
      <c r="B85" s="35"/>
      <c r="C85" s="57" t="s">
        <v>43</v>
      </c>
      <c r="D85" s="367">
        <v>347446</v>
      </c>
      <c r="E85" s="144">
        <v>384390</v>
      </c>
      <c r="F85" s="119">
        <f t="shared" si="2"/>
        <v>0.10633019231765517</v>
      </c>
      <c r="G85" s="154">
        <v>472308</v>
      </c>
      <c r="H85" s="156">
        <v>481418</v>
      </c>
      <c r="I85" s="119">
        <f t="shared" si="3"/>
        <v>0.019288261049992705</v>
      </c>
    </row>
    <row r="86" spans="1:9" ht="18" customHeight="1">
      <c r="A86" s="111" t="s">
        <v>64</v>
      </c>
      <c r="B86" s="35" t="s">
        <v>54</v>
      </c>
      <c r="C86" s="58" t="s">
        <v>44</v>
      </c>
      <c r="D86" s="368">
        <v>274540</v>
      </c>
      <c r="E86" s="142">
        <v>297894</v>
      </c>
      <c r="F86" s="120">
        <f t="shared" si="2"/>
        <v>0.08506592846215488</v>
      </c>
      <c r="G86" s="157">
        <v>136669</v>
      </c>
      <c r="H86" s="157">
        <v>514941</v>
      </c>
      <c r="I86" s="120">
        <f t="shared" si="3"/>
        <v>2.767796647374313</v>
      </c>
    </row>
    <row r="87" spans="1:9" ht="18" customHeight="1">
      <c r="A87" s="111"/>
      <c r="B87" s="39"/>
      <c r="C87" s="72" t="s">
        <v>1</v>
      </c>
      <c r="D87" s="370">
        <f>SUM(D85:D86)</f>
        <v>621986</v>
      </c>
      <c r="E87" s="145">
        <f>SUM(E85:E86)</f>
        <v>682284</v>
      </c>
      <c r="F87" s="121">
        <f t="shared" si="2"/>
        <v>0.096944304212635</v>
      </c>
      <c r="G87" s="50">
        <f>SUM(G85:G86)</f>
        <v>608977</v>
      </c>
      <c r="H87" s="145">
        <f>SUM(H85:H86)</f>
        <v>996359</v>
      </c>
      <c r="I87" s="121">
        <f t="shared" si="3"/>
        <v>0.6361192623038308</v>
      </c>
    </row>
    <row r="88" spans="1:9" ht="18" customHeight="1">
      <c r="A88" s="111" t="s">
        <v>69</v>
      </c>
      <c r="B88" s="38" t="s">
        <v>34</v>
      </c>
      <c r="C88" s="99" t="s">
        <v>43</v>
      </c>
      <c r="D88" s="373">
        <v>98012</v>
      </c>
      <c r="E88" s="146">
        <v>102659</v>
      </c>
      <c r="F88" s="121">
        <f t="shared" si="2"/>
        <v>0.04741256172713548</v>
      </c>
      <c r="G88" s="379">
        <v>48693</v>
      </c>
      <c r="H88" s="160">
        <v>44700</v>
      </c>
      <c r="I88" s="121">
        <f t="shared" si="3"/>
        <v>-0.08200357340890885</v>
      </c>
    </row>
    <row r="89" spans="1:9" ht="18" customHeight="1">
      <c r="A89" s="111" t="s">
        <v>65</v>
      </c>
      <c r="B89" s="38"/>
      <c r="C89" s="71" t="s">
        <v>43</v>
      </c>
      <c r="D89" s="376">
        <v>462871</v>
      </c>
      <c r="E89" s="152">
        <v>573824</v>
      </c>
      <c r="F89" s="119">
        <f t="shared" si="2"/>
        <v>0.2397060952187542</v>
      </c>
      <c r="G89" s="376">
        <v>0</v>
      </c>
      <c r="H89" s="154">
        <v>0</v>
      </c>
      <c r="I89" s="119" t="str">
        <f t="shared" si="3"/>
        <v>　　　　　 －</v>
      </c>
    </row>
    <row r="90" spans="1:9" ht="18" customHeight="1">
      <c r="A90" s="111" t="s">
        <v>66</v>
      </c>
      <c r="B90" s="35" t="s">
        <v>57</v>
      </c>
      <c r="C90" s="58" t="s">
        <v>44</v>
      </c>
      <c r="D90" s="377">
        <v>149445</v>
      </c>
      <c r="E90" s="153">
        <v>106846</v>
      </c>
      <c r="F90" s="122">
        <f t="shared" si="2"/>
        <v>-0.28504801097393695</v>
      </c>
      <c r="G90" s="377">
        <v>309277.5</v>
      </c>
      <c r="H90" s="157">
        <v>333890</v>
      </c>
      <c r="I90" s="122">
        <f t="shared" si="3"/>
        <v>0.07958063551341432</v>
      </c>
    </row>
    <row r="91" spans="1:11" ht="18" customHeight="1" thickBot="1">
      <c r="A91" s="111"/>
      <c r="B91" s="37"/>
      <c r="C91" s="100" t="s">
        <v>1</v>
      </c>
      <c r="D91" s="370">
        <f>SUM(D89:D90)</f>
        <v>612316</v>
      </c>
      <c r="E91" s="148">
        <v>680670</v>
      </c>
      <c r="F91" s="124">
        <f t="shared" si="2"/>
        <v>0.11163190248172516</v>
      </c>
      <c r="G91" s="378">
        <f>SUM(G89:G90)</f>
        <v>309277.5</v>
      </c>
      <c r="H91" s="52">
        <v>333890</v>
      </c>
      <c r="I91" s="124">
        <f t="shared" si="3"/>
        <v>0.07958063551341432</v>
      </c>
      <c r="K91" s="428"/>
    </row>
    <row r="92" spans="2:11" ht="19.5" customHeight="1" thickTop="1">
      <c r="B92" s="109" t="s">
        <v>36</v>
      </c>
      <c r="C92" s="80" t="s">
        <v>43</v>
      </c>
      <c r="D92" s="81">
        <f>SUM(D4+D36+D64)</f>
        <v>106644116</v>
      </c>
      <c r="E92" s="81">
        <f>SUM(E4+E36+E64)</f>
        <v>111065844</v>
      </c>
      <c r="F92" s="125">
        <f t="shared" si="2"/>
        <v>0.041462465683526295</v>
      </c>
      <c r="G92" s="81">
        <f>SUM(G4+G36+G64)</f>
        <v>1007262433.3</v>
      </c>
      <c r="H92" s="51">
        <f>SUM(H4+H36+H64)</f>
        <v>985155135</v>
      </c>
      <c r="I92" s="125">
        <f t="shared" si="3"/>
        <v>-0.02194790311753403</v>
      </c>
      <c r="K92" s="428"/>
    </row>
    <row r="93" spans="2:9" ht="18" customHeight="1">
      <c r="B93" s="107"/>
      <c r="C93" s="82" t="s">
        <v>44</v>
      </c>
      <c r="D93" s="66">
        <f>SUM(D5+D37+D65)</f>
        <v>49578624</v>
      </c>
      <c r="E93" s="139">
        <f>SUM(E5+E37+E65)</f>
        <v>53312648</v>
      </c>
      <c r="F93" s="115">
        <f t="shared" si="2"/>
        <v>0.0753152003573152</v>
      </c>
      <c r="G93" s="66">
        <f>SUM(G5+G37+G65)</f>
        <v>2609058465.5</v>
      </c>
      <c r="H93" s="46">
        <f>SUM(H5+H37+H65)</f>
        <v>2852766646</v>
      </c>
      <c r="I93" s="115">
        <f t="shared" si="3"/>
        <v>0.09340847808609598</v>
      </c>
    </row>
    <row r="94" spans="2:9" ht="18.75" customHeight="1" thickBot="1">
      <c r="B94" s="110" t="s">
        <v>37</v>
      </c>
      <c r="C94" s="83" t="s">
        <v>1</v>
      </c>
      <c r="D94" s="84">
        <f>SUM(D92:D93)</f>
        <v>156222740</v>
      </c>
      <c r="E94" s="150">
        <f>SUM(E92:E93)</f>
        <v>164378492</v>
      </c>
      <c r="F94" s="124">
        <f t="shared" si="2"/>
        <v>0.052205920853775734</v>
      </c>
      <c r="G94" s="84">
        <f>SUM(G92:G93)</f>
        <v>3616320898.8</v>
      </c>
      <c r="H94" s="52">
        <f>SUM(H92:H93)</f>
        <v>3837921781</v>
      </c>
      <c r="I94" s="124">
        <f t="shared" si="3"/>
        <v>0.06127799174944171</v>
      </c>
    </row>
    <row r="95" spans="2:9" ht="9" customHeight="1" thickTop="1">
      <c r="B95" s="85"/>
      <c r="C95" s="86"/>
      <c r="D95" s="87"/>
      <c r="E95" s="87"/>
      <c r="F95" s="88"/>
      <c r="G95" s="53"/>
      <c r="H95" s="53"/>
      <c r="I95" s="89"/>
    </row>
    <row r="96" spans="2:9" ht="9" customHeight="1" thickBot="1">
      <c r="B96" s="85"/>
      <c r="C96" s="86"/>
      <c r="D96" s="53"/>
      <c r="E96" s="53"/>
      <c r="F96" s="88"/>
      <c r="G96" s="53"/>
      <c r="H96" s="53"/>
      <c r="I96" s="89"/>
    </row>
    <row r="97" spans="2:9" ht="25.5" customHeight="1">
      <c r="B97" s="90" t="s">
        <v>3</v>
      </c>
      <c r="C97" s="126" t="s">
        <v>70</v>
      </c>
      <c r="D97" s="129">
        <f>_xlfn.SUMIFS(D7:D91,$A$7:$A$91,"第一種国内")</f>
        <v>73303790</v>
      </c>
      <c r="E97" s="129">
        <f>_xlfn.SUMIFS(E7:E91,$A$7:$A$91,"第一種国内")</f>
        <v>76020040</v>
      </c>
      <c r="F97" s="133">
        <f aca="true" t="shared" si="4" ref="F97:F110">IF(D97=0,"　　　　　 －",(E97/D97)-1)</f>
        <v>0.03705470071874872</v>
      </c>
      <c r="G97" s="104">
        <f>_xlfn.SUMIFS(G7:G91,$A$7:$A$91,"第一種国内")</f>
        <v>780162851</v>
      </c>
      <c r="H97" s="129">
        <f>_xlfn.SUMIFS(H7:H91,$A$7:$A$91,"第一種国内")</f>
        <v>762722937</v>
      </c>
      <c r="I97" s="133">
        <f aca="true" t="shared" si="5" ref="I97:I112">IF(G97=0,"　　　　　 －",(H97/G97)-1)</f>
        <v>-0.02235419691881735</v>
      </c>
    </row>
    <row r="98" spans="2:9" ht="25.5" customHeight="1">
      <c r="B98" s="91"/>
      <c r="C98" s="127" t="s">
        <v>71</v>
      </c>
      <c r="D98" s="130">
        <f>_xlfn.SUMIFS(D7:D91,$A$7:$A$91,"第一種国際")</f>
        <v>45693303</v>
      </c>
      <c r="E98" s="130">
        <f>_xlfn.SUMIFS(E7:E91,$A$7:$A$91,"第一種国際")</f>
        <v>48621939</v>
      </c>
      <c r="F98" s="134">
        <f t="shared" si="4"/>
        <v>0.06409333113870108</v>
      </c>
      <c r="G98" s="77">
        <f>_xlfn.SUMIFS(G7:G91,$A$7:$A$91,"第一種国際")</f>
        <v>2597615777</v>
      </c>
      <c r="H98" s="130">
        <f>_xlfn.SUMIFS(H7:H91,$A$7:$A$91,"第一種国際")</f>
        <v>2834619689</v>
      </c>
      <c r="I98" s="134">
        <f t="shared" si="5"/>
        <v>0.09123901775562704</v>
      </c>
    </row>
    <row r="99" spans="2:9" ht="25.5" customHeight="1" thickBot="1">
      <c r="B99" s="92"/>
      <c r="C99" s="128" t="s">
        <v>1</v>
      </c>
      <c r="D99" s="131">
        <f>SUM(D69,D72)</f>
        <v>118997093</v>
      </c>
      <c r="E99" s="131">
        <f>SUM(E69,E72)</f>
        <v>124641979</v>
      </c>
      <c r="F99" s="135">
        <f t="shared" si="4"/>
        <v>0.04743717562915584</v>
      </c>
      <c r="G99" s="54">
        <f>SUM(G69,G72)</f>
        <v>3377778628</v>
      </c>
      <c r="H99" s="131">
        <f>SUM(H69,H72)</f>
        <v>3597342626</v>
      </c>
      <c r="I99" s="135">
        <f t="shared" si="5"/>
        <v>0.06500248304608558</v>
      </c>
    </row>
    <row r="100" spans="2:9" ht="25.5" customHeight="1">
      <c r="B100" s="90" t="s">
        <v>15</v>
      </c>
      <c r="C100" s="126" t="s">
        <v>70</v>
      </c>
      <c r="D100" s="129">
        <f>_xlfn.SUMIFS(D7:D91,$A$7:$A$91,"第二種国内")</f>
        <v>28217831</v>
      </c>
      <c r="E100" s="129">
        <f>_xlfn.SUMIFS(E7:E91,$A$7:$A$91,"第二種国内")</f>
        <v>29566570</v>
      </c>
      <c r="F100" s="133">
        <f t="shared" si="4"/>
        <v>0.04779740157916468</v>
      </c>
      <c r="G100" s="104">
        <f>_xlfn.SUMIFS(G7:G91,$A$7:$A$91,"第二種国内")</f>
        <v>220235064.7</v>
      </c>
      <c r="H100" s="129">
        <f>_xlfn.SUMIFS(H7:H91,$A$7:$A$91,"第二種国内")</f>
        <v>215748502</v>
      </c>
      <c r="I100" s="133">
        <f t="shared" si="5"/>
        <v>-0.020371700147347127</v>
      </c>
    </row>
    <row r="101" spans="2:9" ht="25.5" customHeight="1">
      <c r="B101" s="91"/>
      <c r="C101" s="127" t="s">
        <v>71</v>
      </c>
      <c r="D101" s="130">
        <f>_xlfn.SUMIFS(D7:D91,$A$7:$A$91,"第二種国際")</f>
        <v>3397165</v>
      </c>
      <c r="E101" s="130">
        <f>_xlfn.SUMIFS(E7:E91,$A$7:$A$91,"第二種国際")</f>
        <v>4161103</v>
      </c>
      <c r="F101" s="134">
        <f t="shared" si="4"/>
        <v>0.22487515325278573</v>
      </c>
      <c r="G101" s="77">
        <f>_xlfn.SUMIFS(G7:G91,$A$7:$A$91,"第二種国際")</f>
        <v>10996140</v>
      </c>
      <c r="H101" s="130">
        <f>_xlfn.SUMIFS(H7:H91,$A$7:$A$91,"第二種国際")</f>
        <v>17297518</v>
      </c>
      <c r="I101" s="134">
        <f t="shared" si="5"/>
        <v>0.5730536351847102</v>
      </c>
    </row>
    <row r="102" spans="2:9" ht="25.5" customHeight="1" thickBot="1">
      <c r="B102" s="92"/>
      <c r="C102" s="128" t="s">
        <v>1</v>
      </c>
      <c r="D102" s="131">
        <f>SUM(D100:D101)</f>
        <v>31614996</v>
      </c>
      <c r="E102" s="131">
        <f>SUM(E100:E101)</f>
        <v>33727673</v>
      </c>
      <c r="F102" s="135">
        <f t="shared" si="4"/>
        <v>0.06682515474618445</v>
      </c>
      <c r="G102" s="54">
        <f>SUM(G100:G101)</f>
        <v>231231204.7</v>
      </c>
      <c r="H102" s="131">
        <f>SUM(H100:H101)</f>
        <v>233046020</v>
      </c>
      <c r="I102" s="135">
        <f t="shared" si="5"/>
        <v>0.00784848784728065</v>
      </c>
    </row>
    <row r="103" spans="2:9" ht="25.5" customHeight="1">
      <c r="B103" s="90" t="s">
        <v>31</v>
      </c>
      <c r="C103" s="126" t="s">
        <v>70</v>
      </c>
      <c r="D103" s="129">
        <f>_xlfn.SUMIFS(D7:D91,$A$7:$A$91,"第三種国内")</f>
        <v>4097363</v>
      </c>
      <c r="E103" s="129">
        <f>_xlfn.SUMIFS(E7:E91,$A$7:$A$91,"第三種国内")</f>
        <v>4314714</v>
      </c>
      <c r="F103" s="133">
        <f t="shared" si="4"/>
        <v>0.05304655701728156</v>
      </c>
      <c r="G103" s="104">
        <f>_xlfn.SUMIFS(G7:G91,$A$7:$A$91,"第三種国内")</f>
        <v>6424802.600000001</v>
      </c>
      <c r="H103" s="129">
        <f>_xlfn.SUMIFS(H7:H91,$A$7:$A$91,"第三種国内")</f>
        <v>6212679</v>
      </c>
      <c r="I103" s="133">
        <f t="shared" si="5"/>
        <v>-0.033016360689432034</v>
      </c>
    </row>
    <row r="104" spans="2:9" ht="25.5" customHeight="1">
      <c r="B104" s="91"/>
      <c r="C104" s="127" t="s">
        <v>71</v>
      </c>
      <c r="D104" s="130">
        <f>_xlfn.SUMIFS(D7:D91,$A$7:$A$91,"第三種国際")</f>
        <v>338641</v>
      </c>
      <c r="E104" s="130">
        <f>_xlfn.SUMIFS(E7:E91,$A$7:$A$91,"第三種国際")</f>
        <v>422760</v>
      </c>
      <c r="F104" s="134">
        <f t="shared" si="4"/>
        <v>0.24840169973511772</v>
      </c>
      <c r="G104" s="77">
        <f>_xlfn.SUMIFS(G7:G91,$A$7:$A$91,"第三種国際")</f>
        <v>137271</v>
      </c>
      <c r="H104" s="130">
        <f>_xlfn.SUMIFS(H7:H91,$A$7:$A$91,"第三種国際")</f>
        <v>515549</v>
      </c>
      <c r="I104" s="134">
        <f t="shared" si="5"/>
        <v>2.7557022240677203</v>
      </c>
    </row>
    <row r="105" spans="2:9" ht="25.5" customHeight="1" thickBot="1">
      <c r="B105" s="92"/>
      <c r="C105" s="93" t="s">
        <v>1</v>
      </c>
      <c r="D105" s="131">
        <f>SUM(D103:D104)</f>
        <v>4436004</v>
      </c>
      <c r="E105" s="131">
        <f>SUM(E103:E104)</f>
        <v>4737474</v>
      </c>
      <c r="F105" s="135">
        <f t="shared" si="4"/>
        <v>0.06795981247988059</v>
      </c>
      <c r="G105" s="54">
        <f>SUM(G103:G104)</f>
        <v>6562073.600000001</v>
      </c>
      <c r="H105" s="131">
        <f>SUM(H103:H104)</f>
        <v>6728228</v>
      </c>
      <c r="I105" s="135">
        <f t="shared" si="5"/>
        <v>0.02532041091401349</v>
      </c>
    </row>
    <row r="106" spans="2:9" ht="25.5" customHeight="1">
      <c r="B106" s="90" t="s">
        <v>33</v>
      </c>
      <c r="C106" s="126" t="s">
        <v>70</v>
      </c>
      <c r="D106" s="129">
        <f>_xlfn.SUMIFS(D7:D91,$A$7:$A$91,"共用国内")</f>
        <v>927120</v>
      </c>
      <c r="E106" s="129">
        <f>_xlfn.SUMIFS(E7:E91,$A$7:$A$91,"共用国内")</f>
        <v>1061861</v>
      </c>
      <c r="F106" s="133">
        <f t="shared" si="4"/>
        <v>0.14533285874536195</v>
      </c>
      <c r="G106" s="104">
        <f>_xlfn.SUMIFS(G7:G91,$A$7:$A$91,"共用国内")</f>
        <v>391022</v>
      </c>
      <c r="H106" s="129">
        <f>_xlfn.SUMIFS(H7:H91,$A$7:$A$91,"共用国内")</f>
        <v>426317</v>
      </c>
      <c r="I106" s="133">
        <f t="shared" si="5"/>
        <v>0.09026346343683977</v>
      </c>
    </row>
    <row r="107" spans="2:9" ht="25.5" customHeight="1">
      <c r="B107" s="91"/>
      <c r="C107" s="127" t="s">
        <v>71</v>
      </c>
      <c r="D107" s="130">
        <f>_xlfn.SUMIFS(D7:D91,$A$7:$A$91,"共用国際")</f>
        <v>149515</v>
      </c>
      <c r="E107" s="130">
        <f>_xlfn.SUMIFS(E7:E91,$A$7:$A$91,"共用国際")</f>
        <v>106846</v>
      </c>
      <c r="F107" s="134">
        <f t="shared" si="4"/>
        <v>-0.2853827375179748</v>
      </c>
      <c r="G107" s="77">
        <f>_xlfn.SUMIFS(G7:G91,$A$7:$A$91,"共用国際")</f>
        <v>309277.5</v>
      </c>
      <c r="H107" s="130">
        <f>_xlfn.SUMIFS(H7:H91,$A$7:$A$91,"共用国際")</f>
        <v>333890</v>
      </c>
      <c r="I107" s="134">
        <f t="shared" si="5"/>
        <v>0.07958063551341432</v>
      </c>
    </row>
    <row r="108" spans="2:9" ht="25.5" customHeight="1" thickBot="1">
      <c r="B108" s="92"/>
      <c r="C108" s="93" t="s">
        <v>1</v>
      </c>
      <c r="D108" s="131">
        <f>SUM(D106:D107)</f>
        <v>1076635</v>
      </c>
      <c r="E108" s="131">
        <f>SUM(E106:E107)</f>
        <v>1168707</v>
      </c>
      <c r="F108" s="135">
        <f t="shared" si="4"/>
        <v>0.08551830471794064</v>
      </c>
      <c r="G108" s="54">
        <f>SUM(G106:G107)</f>
        <v>700299.5</v>
      </c>
      <c r="H108" s="131">
        <f>SUM(H106:H107)</f>
        <v>760207</v>
      </c>
      <c r="I108" s="135">
        <f t="shared" si="5"/>
        <v>0.0855455415861357</v>
      </c>
    </row>
    <row r="109" spans="2:9" ht="25.5" customHeight="1" thickBot="1">
      <c r="B109" s="94" t="s">
        <v>35</v>
      </c>
      <c r="C109" s="95" t="s">
        <v>43</v>
      </c>
      <c r="D109" s="132">
        <f>_xlfn.SUMIFS(D7:D91,$A$7:$A$91,"その他国内")</f>
        <v>98012</v>
      </c>
      <c r="E109" s="132">
        <f>_xlfn.SUMIFS(E7:E91,$A$7:$A$91,"その他国内")</f>
        <v>102659</v>
      </c>
      <c r="F109" s="136">
        <f t="shared" si="4"/>
        <v>0.04741256172713548</v>
      </c>
      <c r="G109" s="105">
        <f>_xlfn.SUMIFS(G7:G91,$A$7:$A$91,"その他国内")</f>
        <v>48693</v>
      </c>
      <c r="H109" s="132">
        <f>_xlfn.SUMIFS(H7:H91,$A$7:$A$91,"その他国内")</f>
        <v>44700</v>
      </c>
      <c r="I109" s="136">
        <f t="shared" si="5"/>
        <v>-0.08200357340890885</v>
      </c>
    </row>
    <row r="110" spans="2:9" ht="25.5" customHeight="1">
      <c r="B110" s="90" t="s">
        <v>72</v>
      </c>
      <c r="C110" s="126" t="s">
        <v>70</v>
      </c>
      <c r="D110" s="129">
        <f>SUM(D100,D103,D106,D109)</f>
        <v>33340326</v>
      </c>
      <c r="E110" s="129">
        <f>SUM(E100,E103,E106,E109)</f>
        <v>35045804</v>
      </c>
      <c r="F110" s="133">
        <f t="shared" si="4"/>
        <v>0.05115360899590482</v>
      </c>
      <c r="G110" s="129">
        <f>SUM(G100,G103,G106,G109)</f>
        <v>227099582.29999998</v>
      </c>
      <c r="H110" s="129">
        <f>SUM(H100,H103,H106,H109)</f>
        <v>222432198</v>
      </c>
      <c r="I110" s="133">
        <f t="shared" si="5"/>
        <v>-0.02055214832510932</v>
      </c>
    </row>
    <row r="111" spans="2:9" ht="25.5" customHeight="1">
      <c r="B111" s="91" t="s">
        <v>73</v>
      </c>
      <c r="C111" s="127" t="s">
        <v>71</v>
      </c>
      <c r="D111" s="130">
        <f>SUM(D101,D104,D107)</f>
        <v>3885321</v>
      </c>
      <c r="E111" s="130">
        <f>SUM(E101,E104,E107)</f>
        <v>4690709</v>
      </c>
      <c r="F111" s="134">
        <f>IF(D111=0,"　　　　　 －",(E111/D111)-1)</f>
        <v>0.20728995107482762</v>
      </c>
      <c r="G111" s="130">
        <f>SUM(G101,G104,G107)</f>
        <v>11442688.5</v>
      </c>
      <c r="H111" s="130">
        <f>SUM(H101,H104,H107)</f>
        <v>18146957</v>
      </c>
      <c r="I111" s="134">
        <f t="shared" si="5"/>
        <v>0.5858997647274939</v>
      </c>
    </row>
    <row r="112" spans="2:9" s="55" customFormat="1" ht="25.5" customHeight="1" thickBot="1">
      <c r="B112" s="92"/>
      <c r="C112" s="93" t="s">
        <v>1</v>
      </c>
      <c r="D112" s="131">
        <f>SUM(D110:D111)</f>
        <v>37225647</v>
      </c>
      <c r="E112" s="131">
        <f>SUM(E110:E111)</f>
        <v>39736513</v>
      </c>
      <c r="F112" s="135">
        <f>IF(D112=0,"　　　　　 －",(E112/D112)-1)</f>
        <v>0.06744989549812264</v>
      </c>
      <c r="G112" s="54">
        <f>SUM(G110:G111)</f>
        <v>238542270.79999998</v>
      </c>
      <c r="H112" s="131">
        <f>SUM(H110:H111)</f>
        <v>240579155</v>
      </c>
      <c r="I112" s="135">
        <f t="shared" si="5"/>
        <v>0.008538881570838264</v>
      </c>
    </row>
    <row r="113" s="55" customFormat="1" ht="13.5"/>
    <row r="114" s="55" customFormat="1" ht="13.5"/>
    <row r="115" s="55" customFormat="1" ht="13.5"/>
    <row r="116" s="55" customFormat="1" ht="13.5"/>
    <row r="117" s="55" customFormat="1" ht="13.5"/>
  </sheetData>
  <sheetProtection/>
  <mergeCells count="3">
    <mergeCell ref="B1:I1"/>
    <mergeCell ref="D2:F2"/>
    <mergeCell ref="G2:I2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="70" zoomScaleNormal="70" zoomScalePageLayoutView="0" workbookViewId="0" topLeftCell="A1">
      <pane xSplit="3" ySplit="3" topLeftCell="D6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H76" sqref="H76"/>
    </sheetView>
  </sheetViews>
  <sheetFormatPr defaultColWidth="9.00390625" defaultRowHeight="13.5"/>
  <cols>
    <col min="1" max="1" width="12.375" style="56" customWidth="1"/>
    <col min="2" max="2" width="21.375" style="96" customWidth="1"/>
    <col min="3" max="3" width="11.00390625" style="96" customWidth="1"/>
    <col min="4" max="5" width="18.625" style="56" customWidth="1"/>
    <col min="6" max="6" width="17.75390625" style="97" customWidth="1"/>
    <col min="7" max="8" width="18.625" style="56" customWidth="1"/>
    <col min="9" max="9" width="17.75390625" style="97" customWidth="1"/>
    <col min="10" max="11" width="18.625" style="56" customWidth="1"/>
    <col min="12" max="12" width="17.75390625" style="56" customWidth="1"/>
    <col min="13" max="16384" width="9.00390625" style="56" customWidth="1"/>
  </cols>
  <sheetData>
    <row r="1" spans="2:12" ht="29.25" customHeight="1" thickBot="1">
      <c r="B1" s="483" t="str">
        <f>'入力シート'!B1</f>
        <v>管内空港の利用概況集計表（平成29年年度確定値）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2:12" ht="28.5" customHeight="1" thickBot="1" thickTop="1">
      <c r="B2" s="59" t="s">
        <v>53</v>
      </c>
      <c r="C2" s="60"/>
      <c r="D2" s="480" t="s">
        <v>95</v>
      </c>
      <c r="E2" s="481"/>
      <c r="F2" s="482"/>
      <c r="G2" s="480" t="s">
        <v>96</v>
      </c>
      <c r="H2" s="481"/>
      <c r="I2" s="482"/>
      <c r="J2" s="480" t="s">
        <v>97</v>
      </c>
      <c r="K2" s="481"/>
      <c r="L2" s="482"/>
    </row>
    <row r="3" spans="2:12" ht="35.25" thickBot="1">
      <c r="B3" s="61"/>
      <c r="C3" s="62"/>
      <c r="D3" s="165" t="s">
        <v>140</v>
      </c>
      <c r="E3" s="232" t="s">
        <v>141</v>
      </c>
      <c r="F3" s="313" t="s">
        <v>98</v>
      </c>
      <c r="G3" s="165" t="s">
        <v>142</v>
      </c>
      <c r="H3" s="232" t="s">
        <v>143</v>
      </c>
      <c r="I3" s="313" t="s">
        <v>98</v>
      </c>
      <c r="J3" s="297" t="s">
        <v>110</v>
      </c>
      <c r="K3" s="298" t="s">
        <v>111</v>
      </c>
      <c r="L3" s="313" t="s">
        <v>98</v>
      </c>
    </row>
    <row r="4" spans="2:12" ht="18.75" customHeight="1">
      <c r="B4" s="106"/>
      <c r="C4" s="65" t="s">
        <v>43</v>
      </c>
      <c r="D4" s="137">
        <f>_xlfn.SUMIFS(D7:D35,$C7:$C35,"国内")</f>
        <v>94236</v>
      </c>
      <c r="E4" s="137">
        <f>_xlfn.SUMIFS(E7:E35,$C7:$C35,"国内")</f>
        <v>95645</v>
      </c>
      <c r="F4" s="114">
        <f>IF(D4=0,"　　　　　 －",(E4/D4)-1)</f>
        <v>0.014951823082473892</v>
      </c>
      <c r="G4" s="137">
        <f>_xlfn.SUMIFS(G7:G35,$C7:$C35,"国内")</f>
        <v>4535</v>
      </c>
      <c r="H4" s="137">
        <f>_xlfn.SUMIFS(H7:H35,$C7:$C35,"国内")</f>
        <v>4143</v>
      </c>
      <c r="I4" s="114">
        <f aca="true" t="shared" si="0" ref="I4:I67">IF(G4=0,"　　　　　 －",(H4/G4)-1)</f>
        <v>-0.08643880926130099</v>
      </c>
      <c r="J4" s="137">
        <f>_xlfn.SUMIFS(J7:J35,$C7:$C35,"国内")</f>
        <v>98771</v>
      </c>
      <c r="K4" s="137">
        <f>_xlfn.SUMIFS(K7:K35,$C7:$C35,"国内")</f>
        <v>99788</v>
      </c>
      <c r="L4" s="114">
        <f aca="true" t="shared" si="1" ref="L4:L31">IF(J4=0,"　　　　　 －",(K4/J4)-1)</f>
        <v>0.010296544532301999</v>
      </c>
    </row>
    <row r="5" spans="2:12" ht="17.25" customHeight="1">
      <c r="B5" s="107" t="s">
        <v>38</v>
      </c>
      <c r="C5" s="58" t="s">
        <v>44</v>
      </c>
      <c r="D5" s="139">
        <f>_xlfn.SUMIFS(D7:D35,$C7:$C35,"国際")</f>
        <v>7657</v>
      </c>
      <c r="E5" s="139">
        <f>_xlfn.SUMIFS(E7:E35,$C7:$C35,"国際")</f>
        <v>9888</v>
      </c>
      <c r="F5" s="115">
        <f aca="true" t="shared" si="2" ref="F5:F68">IF(D5=0,"　　　　　 －",(E5/D5)-1)</f>
        <v>0.2913673762570197</v>
      </c>
      <c r="G5" s="138">
        <f>_xlfn.SUMIFS(G7:G35,$C7:$C35,"国際")</f>
        <v>736</v>
      </c>
      <c r="H5" s="138">
        <f>_xlfn.SUMIFS(H7:H35,$C7:$C35,"国際")</f>
        <v>940</v>
      </c>
      <c r="I5" s="115">
        <f t="shared" si="0"/>
        <v>0.27717391304347827</v>
      </c>
      <c r="J5" s="138">
        <f>_xlfn.SUMIFS(J7:J35,$C7:$C35,"国際")</f>
        <v>8393</v>
      </c>
      <c r="K5" s="138">
        <f>_xlfn.SUMIFS(K7:K35,$C7:$C35,"国際")</f>
        <v>10828</v>
      </c>
      <c r="L5" s="115">
        <f t="shared" si="1"/>
        <v>0.29012272131538186</v>
      </c>
    </row>
    <row r="6" spans="2:12" ht="18.75" customHeight="1" thickBot="1">
      <c r="B6" s="108"/>
      <c r="C6" s="68" t="s">
        <v>1</v>
      </c>
      <c r="D6" s="140">
        <f>SUM(D4:D5)</f>
        <v>101893</v>
      </c>
      <c r="E6" s="140">
        <f>SUM(E4:E5)</f>
        <v>105533</v>
      </c>
      <c r="F6" s="116">
        <f t="shared" si="2"/>
        <v>0.03572374942341483</v>
      </c>
      <c r="G6" s="49">
        <f>SUM(G4:G5)</f>
        <v>5271</v>
      </c>
      <c r="H6" s="49">
        <f>SUM(H4:H5)</f>
        <v>5083</v>
      </c>
      <c r="I6" s="116">
        <f t="shared" si="0"/>
        <v>-0.03566685638398781</v>
      </c>
      <c r="J6" s="49">
        <f>SUM(J4:J5)</f>
        <v>107164</v>
      </c>
      <c r="K6" s="49">
        <f>SUM(K4:K5)</f>
        <v>110616</v>
      </c>
      <c r="L6" s="116">
        <f t="shared" si="1"/>
        <v>0.032212310104139386</v>
      </c>
    </row>
    <row r="7" spans="1:12" ht="18.75" customHeight="1">
      <c r="A7" s="111" t="s">
        <v>61</v>
      </c>
      <c r="B7" s="35"/>
      <c r="C7" s="57" t="s">
        <v>43</v>
      </c>
      <c r="D7" s="141">
        <v>64047</v>
      </c>
      <c r="E7" s="222">
        <v>65198</v>
      </c>
      <c r="F7" s="117">
        <f t="shared" si="2"/>
        <v>0.017971177416584716</v>
      </c>
      <c r="G7" s="154">
        <v>356</v>
      </c>
      <c r="H7" s="226">
        <v>312</v>
      </c>
      <c r="I7" s="117">
        <f t="shared" si="0"/>
        <v>-0.1235955056179775</v>
      </c>
      <c r="J7" s="299">
        <f>D7+G7</f>
        <v>64403</v>
      </c>
      <c r="K7" s="300">
        <f>E7+H7</f>
        <v>65510</v>
      </c>
      <c r="L7" s="117">
        <f t="shared" si="1"/>
        <v>0.017188640280732193</v>
      </c>
    </row>
    <row r="8" spans="1:12" ht="17.25" customHeight="1">
      <c r="A8" s="111" t="s">
        <v>62</v>
      </c>
      <c r="B8" s="35" t="s">
        <v>4</v>
      </c>
      <c r="C8" s="69" t="s">
        <v>44</v>
      </c>
      <c r="D8" s="142">
        <v>6558</v>
      </c>
      <c r="E8" s="223">
        <v>9166</v>
      </c>
      <c r="F8" s="115">
        <f t="shared" si="2"/>
        <v>0.39768222018908195</v>
      </c>
      <c r="G8" s="155">
        <v>611</v>
      </c>
      <c r="H8" s="227">
        <v>734</v>
      </c>
      <c r="I8" s="115">
        <f t="shared" si="0"/>
        <v>0.2013093289689034</v>
      </c>
      <c r="J8" s="301">
        <f>D8+G8</f>
        <v>7169</v>
      </c>
      <c r="K8" s="302">
        <f>E8+H8</f>
        <v>9900</v>
      </c>
      <c r="L8" s="115">
        <f t="shared" si="1"/>
        <v>0.38094573859673586</v>
      </c>
    </row>
    <row r="9" spans="2:12" ht="18" customHeight="1">
      <c r="B9" s="35"/>
      <c r="C9" s="70" t="s">
        <v>1</v>
      </c>
      <c r="D9" s="143">
        <f>SUM(D7:D8)</f>
        <v>70605</v>
      </c>
      <c r="E9" s="143">
        <f>SUM(E7:E8)</f>
        <v>74364</v>
      </c>
      <c r="F9" s="121">
        <f t="shared" si="2"/>
        <v>0.05323985553431054</v>
      </c>
      <c r="G9" s="47">
        <f>SUM(G7:G8)</f>
        <v>967</v>
      </c>
      <c r="H9" s="47">
        <f>SUM(H7:H8)</f>
        <v>1046</v>
      </c>
      <c r="I9" s="121">
        <f t="shared" si="0"/>
        <v>0.08169596690796288</v>
      </c>
      <c r="J9" s="47">
        <f>SUM(J7:J8)</f>
        <v>71572</v>
      </c>
      <c r="K9" s="47">
        <f>SUM(K7:K8)</f>
        <v>75410</v>
      </c>
      <c r="L9" s="121">
        <f t="shared" si="1"/>
        <v>0.053624322360699805</v>
      </c>
    </row>
    <row r="10" spans="1:12" ht="17.25" customHeight="1">
      <c r="A10" s="111" t="s">
        <v>61</v>
      </c>
      <c r="B10" s="38"/>
      <c r="C10" s="71" t="s">
        <v>43</v>
      </c>
      <c r="D10" s="144">
        <v>3021</v>
      </c>
      <c r="E10" s="224">
        <v>2988</v>
      </c>
      <c r="F10" s="119">
        <f t="shared" si="2"/>
        <v>-0.010923535253227423</v>
      </c>
      <c r="G10" s="156">
        <v>290</v>
      </c>
      <c r="H10" s="228">
        <v>271</v>
      </c>
      <c r="I10" s="119">
        <f t="shared" si="0"/>
        <v>-0.06551724137931036</v>
      </c>
      <c r="J10" s="303">
        <f>D10+G10</f>
        <v>3311</v>
      </c>
      <c r="K10" s="304">
        <f>E10+H10</f>
        <v>3259</v>
      </c>
      <c r="L10" s="119">
        <f t="shared" si="1"/>
        <v>-0.01570522500755056</v>
      </c>
    </row>
    <row r="11" spans="1:12" ht="17.25" customHeight="1">
      <c r="A11" s="111" t="s">
        <v>62</v>
      </c>
      <c r="B11" s="35" t="s">
        <v>5</v>
      </c>
      <c r="C11" s="58" t="s">
        <v>44</v>
      </c>
      <c r="D11" s="142">
        <v>387</v>
      </c>
      <c r="E11" s="223">
        <v>104</v>
      </c>
      <c r="F11" s="120">
        <f t="shared" si="2"/>
        <v>-0.7312661498708011</v>
      </c>
      <c r="G11" s="157">
        <v>42</v>
      </c>
      <c r="H11" s="229">
        <v>122</v>
      </c>
      <c r="I11" s="120">
        <f t="shared" si="0"/>
        <v>1.9047619047619047</v>
      </c>
      <c r="J11" s="46">
        <f>D11+G11</f>
        <v>429</v>
      </c>
      <c r="K11" s="305">
        <f>E11+H11</f>
        <v>226</v>
      </c>
      <c r="L11" s="120">
        <f t="shared" si="1"/>
        <v>-0.47319347319347316</v>
      </c>
    </row>
    <row r="12" spans="1:12" ht="18" customHeight="1">
      <c r="A12" s="111"/>
      <c r="B12" s="39"/>
      <c r="C12" s="72" t="s">
        <v>1</v>
      </c>
      <c r="D12" s="145">
        <f>SUM(D10:D11)</f>
        <v>3408</v>
      </c>
      <c r="E12" s="145">
        <f>SUM(E10:E11)</f>
        <v>3092</v>
      </c>
      <c r="F12" s="121">
        <f t="shared" si="2"/>
        <v>-0.09272300469483563</v>
      </c>
      <c r="G12" s="103">
        <f>SUM(G10:G11)</f>
        <v>332</v>
      </c>
      <c r="H12" s="103">
        <f>SUM(H10:H11)</f>
        <v>393</v>
      </c>
      <c r="I12" s="121">
        <f t="shared" si="0"/>
        <v>0.1837349397590362</v>
      </c>
      <c r="J12" s="103">
        <f>SUM(J10:J11)</f>
        <v>3740</v>
      </c>
      <c r="K12" s="103">
        <f>SUM(K10:K11)</f>
        <v>3485</v>
      </c>
      <c r="L12" s="121">
        <f t="shared" si="1"/>
        <v>-0.06818181818181823</v>
      </c>
    </row>
    <row r="13" spans="1:12" ht="17.25" customHeight="1">
      <c r="A13" s="111" t="s">
        <v>61</v>
      </c>
      <c r="B13" s="41"/>
      <c r="C13" s="57" t="s">
        <v>43</v>
      </c>
      <c r="D13" s="141">
        <v>1153</v>
      </c>
      <c r="E13" s="222">
        <v>1120</v>
      </c>
      <c r="F13" s="117">
        <f t="shared" si="2"/>
        <v>-0.028620988725065022</v>
      </c>
      <c r="G13" s="154">
        <v>226</v>
      </c>
      <c r="H13" s="226">
        <v>202</v>
      </c>
      <c r="I13" s="117">
        <f t="shared" si="0"/>
        <v>-0.10619469026548678</v>
      </c>
      <c r="J13" s="299">
        <f>D13+G13</f>
        <v>1379</v>
      </c>
      <c r="K13" s="300">
        <f>E13+H13</f>
        <v>1322</v>
      </c>
      <c r="L13" s="117">
        <f t="shared" si="1"/>
        <v>-0.041334300217548914</v>
      </c>
    </row>
    <row r="14" spans="1:12" ht="17.25" customHeight="1">
      <c r="A14" s="111" t="s">
        <v>62</v>
      </c>
      <c r="B14" s="42" t="s">
        <v>6</v>
      </c>
      <c r="C14" s="69" t="s">
        <v>44</v>
      </c>
      <c r="D14" s="142">
        <v>0</v>
      </c>
      <c r="E14" s="223">
        <v>0</v>
      </c>
      <c r="F14" s="117" t="str">
        <f t="shared" si="2"/>
        <v>　　　　　 －</v>
      </c>
      <c r="G14" s="155">
        <v>1</v>
      </c>
      <c r="H14" s="227">
        <v>0</v>
      </c>
      <c r="I14" s="120">
        <f t="shared" si="0"/>
        <v>-1</v>
      </c>
      <c r="J14" s="301">
        <f>D14+G14</f>
        <v>1</v>
      </c>
      <c r="K14" s="302">
        <f>E14+H14</f>
        <v>0</v>
      </c>
      <c r="L14" s="120">
        <f t="shared" si="1"/>
        <v>-1</v>
      </c>
    </row>
    <row r="15" spans="1:12" ht="18" customHeight="1">
      <c r="A15" s="111"/>
      <c r="B15" s="42"/>
      <c r="C15" s="70" t="s">
        <v>45</v>
      </c>
      <c r="D15" s="143">
        <f>SUM(D13:D14)</f>
        <v>1153</v>
      </c>
      <c r="E15" s="143">
        <f>SUM(E13:E14)</f>
        <v>1120</v>
      </c>
      <c r="F15" s="121">
        <f t="shared" si="2"/>
        <v>-0.028620988725065022</v>
      </c>
      <c r="G15" s="47">
        <f>SUM(G13:G14)</f>
        <v>227</v>
      </c>
      <c r="H15" s="47">
        <f>SUM(H13:H14)</f>
        <v>202</v>
      </c>
      <c r="I15" s="121">
        <f t="shared" si="0"/>
        <v>-0.11013215859030834</v>
      </c>
      <c r="J15" s="47">
        <f>SUM(J13:J14)</f>
        <v>1380</v>
      </c>
      <c r="K15" s="47">
        <f>SUM(K13:K14)</f>
        <v>1322</v>
      </c>
      <c r="L15" s="121">
        <f t="shared" si="1"/>
        <v>-0.04202898550724643</v>
      </c>
    </row>
    <row r="16" spans="1:12" ht="17.25" customHeight="1">
      <c r="A16" s="111" t="s">
        <v>61</v>
      </c>
      <c r="B16" s="38"/>
      <c r="C16" s="71" t="s">
        <v>43</v>
      </c>
      <c r="D16" s="144">
        <v>4648</v>
      </c>
      <c r="E16" s="224">
        <v>4620</v>
      </c>
      <c r="F16" s="119">
        <f t="shared" si="2"/>
        <v>-0.0060240963855421326</v>
      </c>
      <c r="G16" s="156">
        <v>128</v>
      </c>
      <c r="H16" s="228">
        <v>82</v>
      </c>
      <c r="I16" s="119">
        <f t="shared" si="0"/>
        <v>-0.359375</v>
      </c>
      <c r="J16" s="303">
        <f>D16+G16</f>
        <v>4776</v>
      </c>
      <c r="K16" s="304">
        <f>E16+H16</f>
        <v>4702</v>
      </c>
      <c r="L16" s="119">
        <f t="shared" si="1"/>
        <v>-0.015494137353433857</v>
      </c>
    </row>
    <row r="17" spans="1:12" ht="17.25" customHeight="1">
      <c r="A17" s="111" t="s">
        <v>62</v>
      </c>
      <c r="B17" s="35" t="s">
        <v>8</v>
      </c>
      <c r="C17" s="58" t="s">
        <v>44</v>
      </c>
      <c r="D17" s="142">
        <v>0</v>
      </c>
      <c r="E17" s="223">
        <v>0</v>
      </c>
      <c r="F17" s="120" t="str">
        <f t="shared" si="2"/>
        <v>　　　　　 －</v>
      </c>
      <c r="G17" s="157">
        <v>7</v>
      </c>
      <c r="H17" s="229">
        <v>11</v>
      </c>
      <c r="I17" s="120">
        <f t="shared" si="0"/>
        <v>0.5714285714285714</v>
      </c>
      <c r="J17" s="46">
        <f>D17+G17</f>
        <v>7</v>
      </c>
      <c r="K17" s="305">
        <f>E17+H17</f>
        <v>11</v>
      </c>
      <c r="L17" s="120">
        <f t="shared" si="1"/>
        <v>0.5714285714285714</v>
      </c>
    </row>
    <row r="18" spans="1:12" ht="18" customHeight="1">
      <c r="A18" s="111"/>
      <c r="B18" s="39"/>
      <c r="C18" s="72" t="s">
        <v>1</v>
      </c>
      <c r="D18" s="145">
        <f>SUM(D16:D17)</f>
        <v>4648</v>
      </c>
      <c r="E18" s="145">
        <f>SUM(E16:E17)</f>
        <v>4620</v>
      </c>
      <c r="F18" s="121">
        <f t="shared" si="2"/>
        <v>-0.0060240963855421326</v>
      </c>
      <c r="G18" s="50">
        <f>SUM(G16:G17)</f>
        <v>135</v>
      </c>
      <c r="H18" s="50">
        <f>SUM(H16:H17)</f>
        <v>93</v>
      </c>
      <c r="I18" s="121">
        <f t="shared" si="0"/>
        <v>-0.3111111111111111</v>
      </c>
      <c r="J18" s="50">
        <f>SUM(J16:J17)</f>
        <v>4783</v>
      </c>
      <c r="K18" s="50">
        <f>SUM(K16:K17)</f>
        <v>4713</v>
      </c>
      <c r="L18" s="121">
        <f t="shared" si="1"/>
        <v>-0.014635166213673445</v>
      </c>
    </row>
    <row r="19" spans="1:12" ht="17.25" customHeight="1">
      <c r="A19" s="111" t="s">
        <v>61</v>
      </c>
      <c r="B19" s="35"/>
      <c r="C19" s="57" t="s">
        <v>43</v>
      </c>
      <c r="D19" s="141">
        <v>2542</v>
      </c>
      <c r="E19" s="222">
        <v>2548</v>
      </c>
      <c r="F19" s="122">
        <f t="shared" si="2"/>
        <v>0.002360346184107076</v>
      </c>
      <c r="G19" s="154">
        <v>345</v>
      </c>
      <c r="H19" s="226">
        <v>331</v>
      </c>
      <c r="I19" s="122">
        <f t="shared" si="0"/>
        <v>-0.04057971014492756</v>
      </c>
      <c r="J19" s="299">
        <f>D19+G19</f>
        <v>2887</v>
      </c>
      <c r="K19" s="300">
        <f>E19+H19</f>
        <v>2879</v>
      </c>
      <c r="L19" s="122">
        <f t="shared" si="1"/>
        <v>-0.002771042604780005</v>
      </c>
    </row>
    <row r="20" spans="1:12" ht="17.25" customHeight="1">
      <c r="A20" s="111" t="s">
        <v>62</v>
      </c>
      <c r="B20" s="35" t="s">
        <v>9</v>
      </c>
      <c r="C20" s="58" t="s">
        <v>44</v>
      </c>
      <c r="D20" s="142">
        <v>0</v>
      </c>
      <c r="E20" s="223">
        <v>0</v>
      </c>
      <c r="F20" s="120" t="str">
        <f t="shared" si="2"/>
        <v>　　　　　 －</v>
      </c>
      <c r="G20" s="157">
        <v>15</v>
      </c>
      <c r="H20" s="229">
        <v>13</v>
      </c>
      <c r="I20" s="120">
        <f t="shared" si="0"/>
        <v>-0.1333333333333333</v>
      </c>
      <c r="J20" s="46">
        <f>D20+G20</f>
        <v>15</v>
      </c>
      <c r="K20" s="305">
        <f>E20+H20</f>
        <v>13</v>
      </c>
      <c r="L20" s="120">
        <f t="shared" si="1"/>
        <v>-0.1333333333333333</v>
      </c>
    </row>
    <row r="21" spans="1:12" ht="18" customHeight="1">
      <c r="A21" s="111"/>
      <c r="B21" s="35"/>
      <c r="C21" s="70" t="s">
        <v>1</v>
      </c>
      <c r="D21" s="143">
        <f>SUM(D19:D20)</f>
        <v>2542</v>
      </c>
      <c r="E21" s="143">
        <f>SUM(E19:E20)</f>
        <v>2548</v>
      </c>
      <c r="F21" s="118">
        <f t="shared" si="2"/>
        <v>0.002360346184107076</v>
      </c>
      <c r="G21" s="47">
        <f>SUM(G19:G20)</f>
        <v>360</v>
      </c>
      <c r="H21" s="47">
        <f>SUM(H19:H20)</f>
        <v>344</v>
      </c>
      <c r="I21" s="118">
        <f t="shared" si="0"/>
        <v>-0.0444444444444444</v>
      </c>
      <c r="J21" s="47">
        <f>SUM(J19:J20)</f>
        <v>2902</v>
      </c>
      <c r="K21" s="47">
        <f>SUM(K19:K20)</f>
        <v>2892</v>
      </c>
      <c r="L21" s="118">
        <f t="shared" si="1"/>
        <v>-0.00344589937973816</v>
      </c>
    </row>
    <row r="22" spans="1:12" ht="17.25" customHeight="1">
      <c r="A22" s="111" t="s">
        <v>61</v>
      </c>
      <c r="B22" s="38"/>
      <c r="C22" s="71" t="s">
        <v>43</v>
      </c>
      <c r="D22" s="144">
        <v>7522</v>
      </c>
      <c r="E22" s="224">
        <v>7886</v>
      </c>
      <c r="F22" s="119">
        <f t="shared" si="2"/>
        <v>0.048391385269874965</v>
      </c>
      <c r="G22" s="156">
        <v>319</v>
      </c>
      <c r="H22" s="228">
        <v>343</v>
      </c>
      <c r="I22" s="119">
        <f t="shared" si="0"/>
        <v>0.07523510971786829</v>
      </c>
      <c r="J22" s="303">
        <f>D22+G22</f>
        <v>7841</v>
      </c>
      <c r="K22" s="304">
        <f>E22+H22</f>
        <v>8229</v>
      </c>
      <c r="L22" s="119">
        <f t="shared" si="1"/>
        <v>0.04948348424945803</v>
      </c>
    </row>
    <row r="23" spans="1:12" ht="17.25" customHeight="1">
      <c r="A23" s="111" t="s">
        <v>62</v>
      </c>
      <c r="B23" s="35" t="s">
        <v>10</v>
      </c>
      <c r="C23" s="58" t="s">
        <v>44</v>
      </c>
      <c r="D23" s="142">
        <v>712</v>
      </c>
      <c r="E23" s="223">
        <v>618</v>
      </c>
      <c r="F23" s="115">
        <f t="shared" si="2"/>
        <v>-0.1320224719101124</v>
      </c>
      <c r="G23" s="157">
        <v>57</v>
      </c>
      <c r="H23" s="229">
        <v>59</v>
      </c>
      <c r="I23" s="115">
        <f t="shared" si="0"/>
        <v>0.03508771929824572</v>
      </c>
      <c r="J23" s="46">
        <f>D23+G23</f>
        <v>769</v>
      </c>
      <c r="K23" s="305">
        <f>E23+H23</f>
        <v>677</v>
      </c>
      <c r="L23" s="115">
        <f t="shared" si="1"/>
        <v>-0.11963589076723014</v>
      </c>
    </row>
    <row r="24" spans="1:12" ht="18" customHeight="1">
      <c r="A24" s="111"/>
      <c r="B24" s="39"/>
      <c r="C24" s="72" t="s">
        <v>1</v>
      </c>
      <c r="D24" s="145">
        <f>SUM(D22:D23)</f>
        <v>8234</v>
      </c>
      <c r="E24" s="145">
        <f>SUM(E22:E23)</f>
        <v>8504</v>
      </c>
      <c r="F24" s="121">
        <f t="shared" si="2"/>
        <v>0.03279086713626422</v>
      </c>
      <c r="G24" s="50">
        <f>SUM(G22:G23)</f>
        <v>376</v>
      </c>
      <c r="H24" s="50">
        <f>SUM(H22:H23)</f>
        <v>402</v>
      </c>
      <c r="I24" s="121">
        <f t="shared" si="0"/>
        <v>0.06914893617021267</v>
      </c>
      <c r="J24" s="50">
        <f>SUM(J22:J23)</f>
        <v>8610</v>
      </c>
      <c r="K24" s="50">
        <f>SUM(K22:K23)</f>
        <v>8906</v>
      </c>
      <c r="L24" s="121">
        <f t="shared" si="1"/>
        <v>0.03437862950058079</v>
      </c>
    </row>
    <row r="25" spans="1:12" ht="18" customHeight="1">
      <c r="A25" s="111" t="s">
        <v>63</v>
      </c>
      <c r="B25" s="35" t="s">
        <v>16</v>
      </c>
      <c r="C25" s="73" t="s">
        <v>43</v>
      </c>
      <c r="D25" s="141">
        <v>491</v>
      </c>
      <c r="E25" s="222">
        <v>502</v>
      </c>
      <c r="F25" s="122">
        <f t="shared" si="2"/>
        <v>0.022403258655804503</v>
      </c>
      <c r="G25" s="158">
        <v>19</v>
      </c>
      <c r="H25" s="230">
        <v>10</v>
      </c>
      <c r="I25" s="118">
        <f t="shared" si="0"/>
        <v>-0.4736842105263158</v>
      </c>
      <c r="J25" s="103">
        <f aca="true" t="shared" si="3" ref="J25:K29">D25+G25</f>
        <v>510</v>
      </c>
      <c r="K25" s="306">
        <f t="shared" si="3"/>
        <v>512</v>
      </c>
      <c r="L25" s="122">
        <f t="shared" si="1"/>
        <v>0.0039215686274509665</v>
      </c>
    </row>
    <row r="26" spans="1:12" ht="18" customHeight="1">
      <c r="A26" s="111" t="s">
        <v>63</v>
      </c>
      <c r="B26" s="40" t="s">
        <v>74</v>
      </c>
      <c r="C26" s="72" t="s">
        <v>43</v>
      </c>
      <c r="D26" s="386" t="s">
        <v>105</v>
      </c>
      <c r="E26" s="390" t="s">
        <v>112</v>
      </c>
      <c r="F26" s="387" t="s">
        <v>113</v>
      </c>
      <c r="G26" s="386" t="s">
        <v>105</v>
      </c>
      <c r="H26" s="390" t="s">
        <v>105</v>
      </c>
      <c r="I26" s="387" t="s">
        <v>113</v>
      </c>
      <c r="J26" s="389" t="s">
        <v>113</v>
      </c>
      <c r="K26" s="389" t="s">
        <v>113</v>
      </c>
      <c r="L26" s="389" t="s">
        <v>113</v>
      </c>
    </row>
    <row r="27" spans="1:12" ht="18" customHeight="1">
      <c r="A27" s="111" t="s">
        <v>63</v>
      </c>
      <c r="B27" s="40" t="s">
        <v>18</v>
      </c>
      <c r="C27" s="72" t="s">
        <v>43</v>
      </c>
      <c r="D27" s="146">
        <v>341</v>
      </c>
      <c r="E27" s="225">
        <v>332</v>
      </c>
      <c r="F27" s="121">
        <f t="shared" si="2"/>
        <v>-0.02639296187683282</v>
      </c>
      <c r="G27" s="160">
        <v>13</v>
      </c>
      <c r="H27" s="231">
        <v>10</v>
      </c>
      <c r="I27" s="121">
        <f t="shared" si="0"/>
        <v>-0.23076923076923073</v>
      </c>
      <c r="J27" s="103">
        <f t="shared" si="3"/>
        <v>354</v>
      </c>
      <c r="K27" s="307">
        <f t="shared" si="3"/>
        <v>342</v>
      </c>
      <c r="L27" s="121">
        <f t="shared" si="1"/>
        <v>-0.03389830508474578</v>
      </c>
    </row>
    <row r="28" spans="1:12" ht="17.25" customHeight="1">
      <c r="A28" s="111" t="s">
        <v>63</v>
      </c>
      <c r="B28" s="35"/>
      <c r="C28" s="57" t="s">
        <v>43</v>
      </c>
      <c r="D28" s="141">
        <v>1412</v>
      </c>
      <c r="E28" s="222">
        <v>1428</v>
      </c>
      <c r="F28" s="122">
        <f t="shared" si="2"/>
        <v>0.011331444759206777</v>
      </c>
      <c r="G28" s="154">
        <v>120</v>
      </c>
      <c r="H28" s="226">
        <v>146</v>
      </c>
      <c r="I28" s="117">
        <f t="shared" si="0"/>
        <v>0.21666666666666656</v>
      </c>
      <c r="J28" s="308">
        <f t="shared" si="3"/>
        <v>1532</v>
      </c>
      <c r="K28" s="300">
        <f t="shared" si="3"/>
        <v>1574</v>
      </c>
      <c r="L28" s="122">
        <f t="shared" si="1"/>
        <v>0.02741514360313313</v>
      </c>
    </row>
    <row r="29" spans="1:12" ht="17.25" customHeight="1">
      <c r="A29" s="111" t="s">
        <v>64</v>
      </c>
      <c r="B29" s="42" t="s">
        <v>19</v>
      </c>
      <c r="C29" s="58" t="s">
        <v>44</v>
      </c>
      <c r="D29" s="142">
        <v>0</v>
      </c>
      <c r="E29" s="223">
        <v>0</v>
      </c>
      <c r="F29" s="120" t="str">
        <f t="shared" si="2"/>
        <v>　　　　　 －</v>
      </c>
      <c r="G29" s="157">
        <v>1</v>
      </c>
      <c r="H29" s="229">
        <v>1</v>
      </c>
      <c r="I29" s="120">
        <f t="shared" si="0"/>
        <v>0</v>
      </c>
      <c r="J29" s="46">
        <f t="shared" si="3"/>
        <v>1</v>
      </c>
      <c r="K29" s="305">
        <f t="shared" si="3"/>
        <v>1</v>
      </c>
      <c r="L29" s="120">
        <f t="shared" si="1"/>
        <v>0</v>
      </c>
    </row>
    <row r="30" spans="1:12" ht="18" customHeight="1">
      <c r="A30" s="111"/>
      <c r="B30" s="39"/>
      <c r="C30" s="72" t="s">
        <v>1</v>
      </c>
      <c r="D30" s="145">
        <f>SUM(D28:D29)</f>
        <v>1412</v>
      </c>
      <c r="E30" s="145">
        <f>SUM(E28:E29)</f>
        <v>1428</v>
      </c>
      <c r="F30" s="121">
        <f t="shared" si="2"/>
        <v>0.011331444759206777</v>
      </c>
      <c r="G30" s="50">
        <f>SUM(G28:G29)</f>
        <v>121</v>
      </c>
      <c r="H30" s="50">
        <f>SUM(H28:H29)</f>
        <v>147</v>
      </c>
      <c r="I30" s="121">
        <f t="shared" si="0"/>
        <v>0.2148760330578512</v>
      </c>
      <c r="J30" s="50">
        <f>SUM(J28:J29)</f>
        <v>1533</v>
      </c>
      <c r="K30" s="50">
        <f>SUM(K28:K29)</f>
        <v>1575</v>
      </c>
      <c r="L30" s="121">
        <f t="shared" si="1"/>
        <v>0.027397260273972712</v>
      </c>
    </row>
    <row r="31" spans="1:12" ht="19.5" customHeight="1">
      <c r="A31" s="111" t="s">
        <v>63</v>
      </c>
      <c r="B31" s="40" t="s">
        <v>75</v>
      </c>
      <c r="C31" s="72" t="s">
        <v>43</v>
      </c>
      <c r="D31" s="146">
        <v>359</v>
      </c>
      <c r="E31" s="233">
        <v>355</v>
      </c>
      <c r="F31" s="121">
        <f>IF(D31=0,"　　　　　 －",(E31/D31)-1)</f>
        <v>-0.011142061281337101</v>
      </c>
      <c r="G31" s="160">
        <v>11</v>
      </c>
      <c r="H31" s="237">
        <v>15</v>
      </c>
      <c r="I31" s="121">
        <f>IF(G31=0,"　　　　　 －",(H31/G31)-1)</f>
        <v>0.36363636363636354</v>
      </c>
      <c r="J31" s="50">
        <f aca="true" t="shared" si="4" ref="J31:K33">D31+G31</f>
        <v>370</v>
      </c>
      <c r="K31" s="50">
        <f t="shared" si="4"/>
        <v>370</v>
      </c>
      <c r="L31" s="121">
        <f t="shared" si="1"/>
        <v>0</v>
      </c>
    </row>
    <row r="32" spans="1:12" ht="17.25" customHeight="1">
      <c r="A32" s="111" t="s">
        <v>63</v>
      </c>
      <c r="B32" s="35"/>
      <c r="C32" s="57" t="s">
        <v>43</v>
      </c>
      <c r="D32" s="141">
        <v>4617</v>
      </c>
      <c r="E32" s="234">
        <v>4418</v>
      </c>
      <c r="F32" s="117">
        <f t="shared" si="2"/>
        <v>-0.043101581113277</v>
      </c>
      <c r="G32" s="154">
        <v>175</v>
      </c>
      <c r="H32" s="238">
        <v>221</v>
      </c>
      <c r="I32" s="117">
        <f t="shared" si="0"/>
        <v>0.2628571428571429</v>
      </c>
      <c r="J32" s="299">
        <f t="shared" si="4"/>
        <v>4792</v>
      </c>
      <c r="K32" s="299">
        <f t="shared" si="4"/>
        <v>4639</v>
      </c>
      <c r="L32" s="117">
        <f aca="true" t="shared" si="5" ref="L32:L92">IF(J32=0,"　　　　　 －",(K32/J32)-1)</f>
        <v>-0.03192821368948251</v>
      </c>
    </row>
    <row r="33" spans="1:12" ht="17.25" customHeight="1">
      <c r="A33" s="111" t="s">
        <v>64</v>
      </c>
      <c r="B33" s="35" t="s">
        <v>20</v>
      </c>
      <c r="C33" s="58" t="s">
        <v>44</v>
      </c>
      <c r="D33" s="142">
        <v>0</v>
      </c>
      <c r="E33" s="235">
        <v>0</v>
      </c>
      <c r="F33" s="117" t="str">
        <f t="shared" si="2"/>
        <v>　　　　　 －</v>
      </c>
      <c r="G33" s="157">
        <v>2</v>
      </c>
      <c r="H33" s="239">
        <v>0</v>
      </c>
      <c r="I33" s="117">
        <f t="shared" si="0"/>
        <v>-1</v>
      </c>
      <c r="J33" s="46">
        <f t="shared" si="4"/>
        <v>2</v>
      </c>
      <c r="K33" s="46">
        <f t="shared" si="4"/>
        <v>0</v>
      </c>
      <c r="L33" s="117">
        <f t="shared" si="5"/>
        <v>-1</v>
      </c>
    </row>
    <row r="34" spans="1:12" ht="18" customHeight="1">
      <c r="A34" s="111"/>
      <c r="B34" s="39"/>
      <c r="C34" s="72" t="s">
        <v>1</v>
      </c>
      <c r="D34" s="145">
        <f>SUM(D32:D33)</f>
        <v>4617</v>
      </c>
      <c r="E34" s="145">
        <f>SUM(E32:E33)</f>
        <v>4418</v>
      </c>
      <c r="F34" s="121">
        <f t="shared" si="2"/>
        <v>-0.043101581113277</v>
      </c>
      <c r="G34" s="50">
        <f>SUM(G32:G33)</f>
        <v>177</v>
      </c>
      <c r="H34" s="50">
        <f>SUM(H32:H33)</f>
        <v>221</v>
      </c>
      <c r="I34" s="121">
        <f t="shared" si="0"/>
        <v>0.24858757062146886</v>
      </c>
      <c r="J34" s="50">
        <f>SUM(J32:J33)</f>
        <v>4794</v>
      </c>
      <c r="K34" s="50">
        <f>SUM(K32:K33)</f>
        <v>4639</v>
      </c>
      <c r="L34" s="121">
        <f t="shared" si="5"/>
        <v>-0.03233208176887781</v>
      </c>
    </row>
    <row r="35" spans="1:12" ht="18" customHeight="1" thickBot="1">
      <c r="A35" s="111" t="s">
        <v>65</v>
      </c>
      <c r="B35" s="38" t="s">
        <v>32</v>
      </c>
      <c r="C35" s="74" t="s">
        <v>43</v>
      </c>
      <c r="D35" s="144">
        <v>4083</v>
      </c>
      <c r="E35" s="236">
        <v>4250</v>
      </c>
      <c r="F35" s="121">
        <f t="shared" si="2"/>
        <v>0.040901298065148195</v>
      </c>
      <c r="G35" s="160">
        <v>2533</v>
      </c>
      <c r="H35" s="237">
        <v>2200</v>
      </c>
      <c r="I35" s="121">
        <f t="shared" si="0"/>
        <v>-0.1314646664034741</v>
      </c>
      <c r="J35" s="50">
        <f>D35+G35</f>
        <v>6616</v>
      </c>
      <c r="K35" s="50">
        <f>E35+H35</f>
        <v>6450</v>
      </c>
      <c r="L35" s="121">
        <f t="shared" si="5"/>
        <v>-0.02509068923821045</v>
      </c>
    </row>
    <row r="36" spans="1:12" ht="18.75" customHeight="1">
      <c r="A36" s="111"/>
      <c r="B36" s="106"/>
      <c r="C36" s="112" t="s">
        <v>43</v>
      </c>
      <c r="D36" s="48">
        <f>_xlfn.SUMIFS(D39:D61,$C39:$C61,"国内")</f>
        <v>44787</v>
      </c>
      <c r="E36" s="48">
        <f>_xlfn.SUMIFS(E39:E61,$C39:$C61,"国内")</f>
        <v>45984</v>
      </c>
      <c r="F36" s="114">
        <f t="shared" si="2"/>
        <v>0.026726505459173433</v>
      </c>
      <c r="G36" s="48">
        <f>_xlfn.SUMIFS(G39:G61,$C39:$C61,"国内")</f>
        <v>6477</v>
      </c>
      <c r="H36" s="48">
        <f>_xlfn.SUMIFS(H39:H61,$C39:$C61,"国内")</f>
        <v>6725</v>
      </c>
      <c r="I36" s="114">
        <f t="shared" si="0"/>
        <v>0.038289331480623856</v>
      </c>
      <c r="J36" s="48">
        <f>_xlfn.SUMIFS(J39:J61,$C39:$C61,"国内")</f>
        <v>51264</v>
      </c>
      <c r="K36" s="48">
        <f>_xlfn.SUMIFS(K39:K61,$C39:$C61,"国内")</f>
        <v>52709</v>
      </c>
      <c r="L36" s="114">
        <f t="shared" si="5"/>
        <v>0.028187421972534432</v>
      </c>
    </row>
    <row r="37" spans="1:12" ht="17.25" customHeight="1">
      <c r="A37" s="111"/>
      <c r="B37" s="107" t="s">
        <v>39</v>
      </c>
      <c r="C37" s="113" t="s">
        <v>44</v>
      </c>
      <c r="D37" s="46">
        <f>_xlfn.SUMIFS(D39:D61,$C39:$C61,"国際")</f>
        <v>1044</v>
      </c>
      <c r="E37" s="46">
        <f>_xlfn.SUMIFS(E39:E61,$C39:$C61,"国際")</f>
        <v>1340</v>
      </c>
      <c r="F37" s="115">
        <f t="shared" si="2"/>
        <v>0.28352490421455934</v>
      </c>
      <c r="G37" s="46">
        <f>_xlfn.SUMIFS(G39:G61,$C39:$C61,"国際")</f>
        <v>241</v>
      </c>
      <c r="H37" s="46">
        <f>_xlfn.SUMIFS(H39:H61,$C39:$C61,"国際")</f>
        <v>358</v>
      </c>
      <c r="I37" s="115">
        <f t="shared" si="0"/>
        <v>0.48547717842323657</v>
      </c>
      <c r="J37" s="46">
        <f>_xlfn.SUMIFS(J39:J61,$C39:$C61,"国際")</f>
        <v>1285</v>
      </c>
      <c r="K37" s="46">
        <f>_xlfn.SUMIFS(K39:K61,$C39:$C61,"国際")</f>
        <v>1698</v>
      </c>
      <c r="L37" s="115">
        <f t="shared" si="5"/>
        <v>0.3214007782101167</v>
      </c>
    </row>
    <row r="38" spans="1:12" ht="18.75" customHeight="1" thickBot="1">
      <c r="A38" s="111"/>
      <c r="B38" s="107"/>
      <c r="C38" s="70" t="s">
        <v>1</v>
      </c>
      <c r="D38" s="143">
        <f>SUM(D36:D37)</f>
        <v>45831</v>
      </c>
      <c r="E38" s="143">
        <f>SUM(E36:E37)</f>
        <v>47324</v>
      </c>
      <c r="F38" s="118">
        <f t="shared" si="2"/>
        <v>0.032576203879470134</v>
      </c>
      <c r="G38" s="47">
        <f>SUM(G36:G37)</f>
        <v>6718</v>
      </c>
      <c r="H38" s="47">
        <f>SUM(H36:H37)</f>
        <v>7083</v>
      </c>
      <c r="I38" s="118">
        <f t="shared" si="0"/>
        <v>0.054331646323310556</v>
      </c>
      <c r="J38" s="47">
        <f>SUM(J36:J37)</f>
        <v>52549</v>
      </c>
      <c r="K38" s="47">
        <f>SUM(K36:K37)</f>
        <v>54407</v>
      </c>
      <c r="L38" s="118">
        <f t="shared" si="5"/>
        <v>0.0353574758796551</v>
      </c>
    </row>
    <row r="39" spans="1:12" ht="18.75" customHeight="1">
      <c r="A39" s="111" t="s">
        <v>61</v>
      </c>
      <c r="B39" s="43"/>
      <c r="C39" s="65" t="s">
        <v>43</v>
      </c>
      <c r="D39" s="151">
        <v>17708</v>
      </c>
      <c r="E39" s="240">
        <v>18720</v>
      </c>
      <c r="F39" s="114">
        <f t="shared" si="2"/>
        <v>0.05714931104585497</v>
      </c>
      <c r="G39" s="161">
        <v>2653</v>
      </c>
      <c r="H39" s="243">
        <v>2798</v>
      </c>
      <c r="I39" s="114">
        <f t="shared" si="0"/>
        <v>0.054655107425555904</v>
      </c>
      <c r="J39" s="48">
        <f>D39+G39</f>
        <v>20361</v>
      </c>
      <c r="K39" s="48">
        <f>E39+H39</f>
        <v>21518</v>
      </c>
      <c r="L39" s="114">
        <f t="shared" si="5"/>
        <v>0.05682432100584456</v>
      </c>
    </row>
    <row r="40" spans="1:12" ht="17.25" customHeight="1">
      <c r="A40" s="111" t="s">
        <v>62</v>
      </c>
      <c r="B40" s="35" t="s">
        <v>11</v>
      </c>
      <c r="C40" s="58" t="s">
        <v>44</v>
      </c>
      <c r="D40" s="142">
        <v>883</v>
      </c>
      <c r="E40" s="235">
        <v>1048</v>
      </c>
      <c r="F40" s="115">
        <f t="shared" si="2"/>
        <v>0.1868629671574178</v>
      </c>
      <c r="G40" s="157">
        <v>53</v>
      </c>
      <c r="H40" s="239">
        <v>54</v>
      </c>
      <c r="I40" s="115">
        <f t="shared" si="0"/>
        <v>0.018867924528301883</v>
      </c>
      <c r="J40" s="46">
        <f>D40+G40</f>
        <v>936</v>
      </c>
      <c r="K40" s="46">
        <f>E40+H40</f>
        <v>1102</v>
      </c>
      <c r="L40" s="115">
        <f t="shared" si="5"/>
        <v>0.1773504273504274</v>
      </c>
    </row>
    <row r="41" spans="1:12" ht="18" customHeight="1">
      <c r="A41" s="111"/>
      <c r="B41" s="35"/>
      <c r="C41" s="70" t="s">
        <v>1</v>
      </c>
      <c r="D41" s="143">
        <f>SUM(D39:D40)</f>
        <v>18591</v>
      </c>
      <c r="E41" s="143">
        <f>SUM(E39:E40)</f>
        <v>19768</v>
      </c>
      <c r="F41" s="118">
        <f t="shared" si="2"/>
        <v>0.06331020386208386</v>
      </c>
      <c r="G41" s="47">
        <f>SUM(G39:G40)</f>
        <v>2706</v>
      </c>
      <c r="H41" s="47">
        <f>SUM(H39:H40)</f>
        <v>2852</v>
      </c>
      <c r="I41" s="118">
        <f t="shared" si="0"/>
        <v>0.05395417590539542</v>
      </c>
      <c r="J41" s="47">
        <f>SUM(J39:J40)</f>
        <v>21297</v>
      </c>
      <c r="K41" s="47">
        <f>SUM(K39:K40)</f>
        <v>22620</v>
      </c>
      <c r="L41" s="118">
        <f t="shared" si="5"/>
        <v>0.06212142555289479</v>
      </c>
    </row>
    <row r="42" spans="1:12" ht="17.25" customHeight="1">
      <c r="A42" s="111" t="s">
        <v>61</v>
      </c>
      <c r="B42" s="38"/>
      <c r="C42" s="71" t="s">
        <v>43</v>
      </c>
      <c r="D42" s="152">
        <v>7570</v>
      </c>
      <c r="E42" s="241">
        <v>7526</v>
      </c>
      <c r="F42" s="119">
        <f t="shared" si="2"/>
        <v>-0.00581241743725236</v>
      </c>
      <c r="G42" s="156">
        <v>298</v>
      </c>
      <c r="H42" s="244">
        <v>251</v>
      </c>
      <c r="I42" s="119">
        <f t="shared" si="0"/>
        <v>-0.15771812080536918</v>
      </c>
      <c r="J42" s="303">
        <f>D42+G42</f>
        <v>7868</v>
      </c>
      <c r="K42" s="303">
        <f>E42+H42</f>
        <v>7777</v>
      </c>
      <c r="L42" s="119">
        <f t="shared" si="5"/>
        <v>-0.011565836298932375</v>
      </c>
    </row>
    <row r="43" spans="1:12" ht="17.25" customHeight="1">
      <c r="A43" s="111" t="s">
        <v>62</v>
      </c>
      <c r="B43" s="35" t="s">
        <v>12</v>
      </c>
      <c r="C43" s="73" t="s">
        <v>44</v>
      </c>
      <c r="D43" s="153">
        <v>0</v>
      </c>
      <c r="E43" s="242">
        <v>0</v>
      </c>
      <c r="F43" s="123" t="str">
        <f t="shared" si="2"/>
        <v>　　　　　 －</v>
      </c>
      <c r="G43" s="162">
        <v>44</v>
      </c>
      <c r="H43" s="245">
        <v>68</v>
      </c>
      <c r="I43" s="123">
        <f t="shared" si="0"/>
        <v>0.5454545454545454</v>
      </c>
      <c r="J43" s="309">
        <f>D43+G43</f>
        <v>44</v>
      </c>
      <c r="K43" s="309">
        <f>E43+H43</f>
        <v>68</v>
      </c>
      <c r="L43" s="123">
        <f t="shared" si="5"/>
        <v>0.5454545454545454</v>
      </c>
    </row>
    <row r="44" spans="1:12" ht="18" customHeight="1">
      <c r="A44" s="111"/>
      <c r="B44" s="39"/>
      <c r="C44" s="72" t="s">
        <v>1</v>
      </c>
      <c r="D44" s="145">
        <f>SUM(D42:D43)</f>
        <v>7570</v>
      </c>
      <c r="E44" s="145">
        <f>SUM(E42:E43)</f>
        <v>7526</v>
      </c>
      <c r="F44" s="121">
        <f t="shared" si="2"/>
        <v>-0.00581241743725236</v>
      </c>
      <c r="G44" s="50">
        <f>SUM(G42:G43)</f>
        <v>342</v>
      </c>
      <c r="H44" s="50">
        <f>SUM(H42:H43)</f>
        <v>319</v>
      </c>
      <c r="I44" s="121">
        <f t="shared" si="0"/>
        <v>-0.06725146198830412</v>
      </c>
      <c r="J44" s="50">
        <f>SUM(J42:J43)</f>
        <v>7912</v>
      </c>
      <c r="K44" s="50">
        <f>SUM(K42:K43)</f>
        <v>7845</v>
      </c>
      <c r="L44" s="121">
        <f t="shared" si="5"/>
        <v>-0.008468149646107204</v>
      </c>
    </row>
    <row r="45" spans="1:12" ht="17.25" customHeight="1">
      <c r="A45" s="111" t="s">
        <v>61</v>
      </c>
      <c r="B45" s="35"/>
      <c r="C45" s="73" t="s">
        <v>43</v>
      </c>
      <c r="D45" s="141">
        <v>2512</v>
      </c>
      <c r="E45" s="234">
        <v>2877</v>
      </c>
      <c r="F45" s="118">
        <f t="shared" si="2"/>
        <v>0.14530254777070062</v>
      </c>
      <c r="G45" s="156">
        <v>368</v>
      </c>
      <c r="H45" s="244">
        <v>305</v>
      </c>
      <c r="I45" s="118">
        <f t="shared" si="0"/>
        <v>-0.17119565217391308</v>
      </c>
      <c r="J45" s="303">
        <f>D45+G45</f>
        <v>2880</v>
      </c>
      <c r="K45" s="303">
        <f>E45+H45</f>
        <v>3182</v>
      </c>
      <c r="L45" s="118">
        <f t="shared" si="5"/>
        <v>0.10486111111111107</v>
      </c>
    </row>
    <row r="46" spans="1:12" ht="17.25" customHeight="1">
      <c r="A46" s="111" t="s">
        <v>62</v>
      </c>
      <c r="B46" s="35" t="s">
        <v>13</v>
      </c>
      <c r="C46" s="75" t="s">
        <v>44</v>
      </c>
      <c r="D46" s="142">
        <v>0</v>
      </c>
      <c r="E46" s="235">
        <v>0</v>
      </c>
      <c r="F46" s="120" t="str">
        <f t="shared" si="2"/>
        <v>　　　　　 －</v>
      </c>
      <c r="G46" s="164">
        <v>9</v>
      </c>
      <c r="H46" s="246">
        <v>21</v>
      </c>
      <c r="I46" s="120">
        <f t="shared" si="0"/>
        <v>1.3333333333333335</v>
      </c>
      <c r="J46" s="310">
        <f>D46+G46</f>
        <v>9</v>
      </c>
      <c r="K46" s="310">
        <f>E46+H46</f>
        <v>21</v>
      </c>
      <c r="L46" s="120">
        <f t="shared" si="5"/>
        <v>1.3333333333333335</v>
      </c>
    </row>
    <row r="47" spans="1:12" ht="18" customHeight="1">
      <c r="A47" s="111"/>
      <c r="B47" s="35"/>
      <c r="C47" s="70" t="s">
        <v>1</v>
      </c>
      <c r="D47" s="143">
        <f>SUM(D45:D46)</f>
        <v>2512</v>
      </c>
      <c r="E47" s="143">
        <f>SUM(E45:E46)</f>
        <v>2877</v>
      </c>
      <c r="F47" s="118">
        <f t="shared" si="2"/>
        <v>0.14530254777070062</v>
      </c>
      <c r="G47" s="47">
        <f>SUM(G45:G46)</f>
        <v>377</v>
      </c>
      <c r="H47" s="47">
        <f>SUM(H45:H46)</f>
        <v>326</v>
      </c>
      <c r="I47" s="118">
        <f t="shared" si="0"/>
        <v>-0.13527851458885942</v>
      </c>
      <c r="J47" s="47">
        <f>SUM(J45:J46)</f>
        <v>2889</v>
      </c>
      <c r="K47" s="47">
        <f>SUM(K45:K46)</f>
        <v>3203</v>
      </c>
      <c r="L47" s="118">
        <f t="shared" si="5"/>
        <v>0.10868812737971623</v>
      </c>
    </row>
    <row r="48" spans="1:12" ht="17.25" customHeight="1">
      <c r="A48" s="111" t="s">
        <v>63</v>
      </c>
      <c r="B48" s="38"/>
      <c r="C48" s="71" t="s">
        <v>43</v>
      </c>
      <c r="D48" s="144">
        <v>7136</v>
      </c>
      <c r="E48" s="236">
        <v>7232</v>
      </c>
      <c r="F48" s="119">
        <f t="shared" si="2"/>
        <v>0.013452914798206317</v>
      </c>
      <c r="G48" s="156">
        <v>439</v>
      </c>
      <c r="H48" s="244">
        <v>405</v>
      </c>
      <c r="I48" s="119">
        <f t="shared" si="0"/>
        <v>-0.07744874715261962</v>
      </c>
      <c r="J48" s="303">
        <f>D48+G48</f>
        <v>7575</v>
      </c>
      <c r="K48" s="303">
        <f>E48+H48</f>
        <v>7637</v>
      </c>
      <c r="L48" s="119">
        <f t="shared" si="5"/>
        <v>0.008184818481848266</v>
      </c>
    </row>
    <row r="49" spans="1:12" ht="17.25" customHeight="1">
      <c r="A49" s="111" t="s">
        <v>64</v>
      </c>
      <c r="B49" s="35" t="s">
        <v>21</v>
      </c>
      <c r="C49" s="58" t="s">
        <v>44</v>
      </c>
      <c r="D49" s="142">
        <v>157</v>
      </c>
      <c r="E49" s="235">
        <v>292</v>
      </c>
      <c r="F49" s="115">
        <f t="shared" si="2"/>
        <v>0.8598726114649682</v>
      </c>
      <c r="G49" s="157">
        <v>85</v>
      </c>
      <c r="H49" s="246">
        <v>80</v>
      </c>
      <c r="I49" s="115">
        <f t="shared" si="0"/>
        <v>-0.05882352941176472</v>
      </c>
      <c r="J49" s="46">
        <f>D49+G49</f>
        <v>242</v>
      </c>
      <c r="K49" s="310">
        <f>E49+H49</f>
        <v>372</v>
      </c>
      <c r="L49" s="115">
        <f t="shared" si="5"/>
        <v>0.5371900826446281</v>
      </c>
    </row>
    <row r="50" spans="1:12" ht="18" customHeight="1">
      <c r="A50" s="111"/>
      <c r="B50" s="39"/>
      <c r="C50" s="72" t="s">
        <v>1</v>
      </c>
      <c r="D50" s="145">
        <f>SUM(D48:D49)</f>
        <v>7293</v>
      </c>
      <c r="E50" s="145">
        <f>SUM(E48:E49)</f>
        <v>7524</v>
      </c>
      <c r="F50" s="121">
        <f t="shared" si="2"/>
        <v>0.03167420814479649</v>
      </c>
      <c r="G50" s="50">
        <f>SUM(G48:G49)</f>
        <v>524</v>
      </c>
      <c r="H50" s="50">
        <f>SUM(H48:H49)</f>
        <v>485</v>
      </c>
      <c r="I50" s="121">
        <f t="shared" si="0"/>
        <v>-0.07442748091603058</v>
      </c>
      <c r="J50" s="50">
        <f>SUM(J48:J49)</f>
        <v>7817</v>
      </c>
      <c r="K50" s="50">
        <f>SUM(K48:K49)</f>
        <v>8009</v>
      </c>
      <c r="L50" s="121">
        <f t="shared" si="5"/>
        <v>0.0245618523730331</v>
      </c>
    </row>
    <row r="51" spans="1:12" ht="17.25" customHeight="1">
      <c r="A51" s="111" t="s">
        <v>63</v>
      </c>
      <c r="B51" s="35"/>
      <c r="C51" s="71" t="s">
        <v>43</v>
      </c>
      <c r="D51" s="152">
        <v>4203</v>
      </c>
      <c r="E51" s="241">
        <v>4136</v>
      </c>
      <c r="F51" s="119">
        <f t="shared" si="2"/>
        <v>-0.015940994527718244</v>
      </c>
      <c r="G51" s="156">
        <v>788</v>
      </c>
      <c r="H51" s="244">
        <v>634</v>
      </c>
      <c r="I51" s="119">
        <f t="shared" si="0"/>
        <v>-0.19543147208121825</v>
      </c>
      <c r="J51" s="303">
        <f>D51+G51</f>
        <v>4991</v>
      </c>
      <c r="K51" s="303">
        <f>E51+H51</f>
        <v>4770</v>
      </c>
      <c r="L51" s="119">
        <f t="shared" si="5"/>
        <v>-0.04427970346623922</v>
      </c>
    </row>
    <row r="52" spans="1:12" ht="17.25" customHeight="1">
      <c r="A52" s="111" t="s">
        <v>64</v>
      </c>
      <c r="B52" s="35" t="s">
        <v>52</v>
      </c>
      <c r="C52" s="76" t="s">
        <v>44</v>
      </c>
      <c r="D52" s="153">
        <v>0</v>
      </c>
      <c r="E52" s="242">
        <v>0</v>
      </c>
      <c r="F52" s="120" t="str">
        <f t="shared" si="2"/>
        <v>　　　　　 －</v>
      </c>
      <c r="G52" s="162">
        <v>24</v>
      </c>
      <c r="H52" s="245">
        <v>92</v>
      </c>
      <c r="I52" s="120">
        <f t="shared" si="0"/>
        <v>2.8333333333333335</v>
      </c>
      <c r="J52" s="309">
        <f>D52+G52</f>
        <v>24</v>
      </c>
      <c r="K52" s="309">
        <f>E52+H52</f>
        <v>92</v>
      </c>
      <c r="L52" s="120">
        <f t="shared" si="5"/>
        <v>2.8333333333333335</v>
      </c>
    </row>
    <row r="53" spans="1:12" ht="18" customHeight="1">
      <c r="A53" s="111"/>
      <c r="B53" s="35"/>
      <c r="C53" s="70" t="s">
        <v>1</v>
      </c>
      <c r="D53" s="143">
        <f>SUM(D51:D52)</f>
        <v>4203</v>
      </c>
      <c r="E53" s="143">
        <f>SUM(E51:E52)</f>
        <v>4136</v>
      </c>
      <c r="F53" s="118">
        <f t="shared" si="2"/>
        <v>-0.015940994527718244</v>
      </c>
      <c r="G53" s="47">
        <f>SUM(G51:G52)</f>
        <v>812</v>
      </c>
      <c r="H53" s="47">
        <f>SUM(H51:H52)</f>
        <v>726</v>
      </c>
      <c r="I53" s="118">
        <f t="shared" si="0"/>
        <v>-0.10591133004926112</v>
      </c>
      <c r="J53" s="47">
        <f>SUM(J51:J52)</f>
        <v>5015</v>
      </c>
      <c r="K53" s="47">
        <f>SUM(K51:K52)</f>
        <v>4862</v>
      </c>
      <c r="L53" s="118">
        <f t="shared" si="5"/>
        <v>-0.03050847457627115</v>
      </c>
    </row>
    <row r="54" spans="1:12" ht="21" customHeight="1">
      <c r="A54" s="111" t="s">
        <v>63</v>
      </c>
      <c r="B54" s="40" t="s">
        <v>77</v>
      </c>
      <c r="C54" s="71" t="s">
        <v>43</v>
      </c>
      <c r="D54" s="152">
        <v>720</v>
      </c>
      <c r="E54" s="241">
        <v>721</v>
      </c>
      <c r="F54" s="119">
        <f t="shared" si="2"/>
        <v>0.001388888888888884</v>
      </c>
      <c r="G54" s="156">
        <v>83</v>
      </c>
      <c r="H54" s="244">
        <v>115</v>
      </c>
      <c r="I54" s="119">
        <f t="shared" si="0"/>
        <v>0.3855421686746987</v>
      </c>
      <c r="J54" s="303">
        <f aca="true" t="shared" si="6" ref="J54:K56">D54+G54</f>
        <v>803</v>
      </c>
      <c r="K54" s="303">
        <f t="shared" si="6"/>
        <v>836</v>
      </c>
      <c r="L54" s="119">
        <f t="shared" si="5"/>
        <v>0.041095890410958846</v>
      </c>
    </row>
    <row r="55" spans="1:12" ht="17.25" customHeight="1">
      <c r="A55" s="111" t="s">
        <v>63</v>
      </c>
      <c r="B55" s="35"/>
      <c r="C55" s="71" t="s">
        <v>43</v>
      </c>
      <c r="D55" s="152">
        <v>1447</v>
      </c>
      <c r="E55" s="241">
        <v>1419</v>
      </c>
      <c r="F55" s="119">
        <f t="shared" si="2"/>
        <v>-0.01935038009675194</v>
      </c>
      <c r="G55" s="156">
        <v>331</v>
      </c>
      <c r="H55" s="244">
        <v>354</v>
      </c>
      <c r="I55" s="119">
        <f t="shared" si="0"/>
        <v>0.06948640483383683</v>
      </c>
      <c r="J55" s="303">
        <f t="shared" si="6"/>
        <v>1778</v>
      </c>
      <c r="K55" s="303">
        <f t="shared" si="6"/>
        <v>1773</v>
      </c>
      <c r="L55" s="119">
        <f t="shared" si="5"/>
        <v>-0.0028121484814398467</v>
      </c>
    </row>
    <row r="56" spans="1:12" ht="17.25" customHeight="1">
      <c r="A56" s="111" t="s">
        <v>64</v>
      </c>
      <c r="B56" s="35" t="s">
        <v>23</v>
      </c>
      <c r="C56" s="76" t="s">
        <v>44</v>
      </c>
      <c r="D56" s="153">
        <v>0</v>
      </c>
      <c r="E56" s="242">
        <v>0</v>
      </c>
      <c r="F56" s="120" t="str">
        <f t="shared" si="2"/>
        <v>　　　　　 －</v>
      </c>
      <c r="G56" s="162">
        <v>2</v>
      </c>
      <c r="H56" s="245">
        <v>5</v>
      </c>
      <c r="I56" s="120">
        <f t="shared" si="0"/>
        <v>1.5</v>
      </c>
      <c r="J56" s="309">
        <f t="shared" si="6"/>
        <v>2</v>
      </c>
      <c r="K56" s="309">
        <f t="shared" si="6"/>
        <v>5</v>
      </c>
      <c r="L56" s="120">
        <f t="shared" si="5"/>
        <v>1.5</v>
      </c>
    </row>
    <row r="57" spans="1:12" ht="18" customHeight="1">
      <c r="A57" s="111"/>
      <c r="B57" s="35"/>
      <c r="C57" s="70" t="s">
        <v>1</v>
      </c>
      <c r="D57" s="143">
        <f>SUM(D55:D56)</f>
        <v>1447</v>
      </c>
      <c r="E57" s="143">
        <f>SUM(E55:E56)</f>
        <v>1419</v>
      </c>
      <c r="F57" s="118">
        <f t="shared" si="2"/>
        <v>-0.01935038009675194</v>
      </c>
      <c r="G57" s="47">
        <f>SUM(G55:G56)</f>
        <v>333</v>
      </c>
      <c r="H57" s="47">
        <f>SUM(H55:H56)</f>
        <v>359</v>
      </c>
      <c r="I57" s="118">
        <f t="shared" si="0"/>
        <v>0.0780780780780781</v>
      </c>
      <c r="J57" s="47">
        <f>SUM(J55:J56)</f>
        <v>1780</v>
      </c>
      <c r="K57" s="47">
        <f>SUM(K55:K56)</f>
        <v>1778</v>
      </c>
      <c r="L57" s="118">
        <f t="shared" si="5"/>
        <v>-0.0011235955056180247</v>
      </c>
    </row>
    <row r="58" spans="1:12" ht="17.25" customHeight="1">
      <c r="A58" s="111" t="s">
        <v>63</v>
      </c>
      <c r="B58" s="38"/>
      <c r="C58" s="71" t="s">
        <v>43</v>
      </c>
      <c r="D58" s="144">
        <v>1787</v>
      </c>
      <c r="E58" s="236">
        <v>1795</v>
      </c>
      <c r="F58" s="118">
        <f t="shared" si="2"/>
        <v>0.0044767767207609666</v>
      </c>
      <c r="G58" s="163">
        <v>1517</v>
      </c>
      <c r="H58" s="248">
        <v>1863</v>
      </c>
      <c r="I58" s="118">
        <f t="shared" si="0"/>
        <v>0.22808174027686223</v>
      </c>
      <c r="J58" s="47">
        <f>D58+G58</f>
        <v>3304</v>
      </c>
      <c r="K58" s="47">
        <f>E58+H58</f>
        <v>3658</v>
      </c>
      <c r="L58" s="118">
        <f t="shared" si="5"/>
        <v>0.1071428571428572</v>
      </c>
    </row>
    <row r="59" spans="1:12" ht="17.25" customHeight="1">
      <c r="A59" s="111" t="s">
        <v>64</v>
      </c>
      <c r="B59" s="35" t="s">
        <v>24</v>
      </c>
      <c r="C59" s="58" t="s">
        <v>44</v>
      </c>
      <c r="D59" s="142">
        <v>4</v>
      </c>
      <c r="E59" s="235">
        <v>0</v>
      </c>
      <c r="F59" s="115">
        <f t="shared" si="2"/>
        <v>-1</v>
      </c>
      <c r="G59" s="164">
        <v>24</v>
      </c>
      <c r="H59" s="246">
        <v>38</v>
      </c>
      <c r="I59" s="115">
        <f t="shared" si="0"/>
        <v>0.5833333333333333</v>
      </c>
      <c r="J59" s="310">
        <f>D59+G59</f>
        <v>28</v>
      </c>
      <c r="K59" s="310">
        <f>E59+H59</f>
        <v>38</v>
      </c>
      <c r="L59" s="115">
        <f t="shared" si="5"/>
        <v>0.3571428571428572</v>
      </c>
    </row>
    <row r="60" spans="1:12" ht="18" customHeight="1">
      <c r="A60" s="111"/>
      <c r="B60" s="39"/>
      <c r="C60" s="72" t="s">
        <v>1</v>
      </c>
      <c r="D60" s="145">
        <f>SUM(D58:D59)</f>
        <v>1791</v>
      </c>
      <c r="E60" s="145">
        <f>SUM(E58:E59)</f>
        <v>1795</v>
      </c>
      <c r="F60" s="121">
        <f t="shared" si="2"/>
        <v>0.002233389168062594</v>
      </c>
      <c r="G60" s="50">
        <f>SUM(G58:G59)</f>
        <v>1541</v>
      </c>
      <c r="H60" s="50">
        <f>SUM(H58:H59)</f>
        <v>1901</v>
      </c>
      <c r="I60" s="121">
        <f t="shared" si="0"/>
        <v>0.23361453601557436</v>
      </c>
      <c r="J60" s="50">
        <f>SUM(J58:J59)</f>
        <v>3332</v>
      </c>
      <c r="K60" s="50">
        <f>SUM(K58:K59)</f>
        <v>3696</v>
      </c>
      <c r="L60" s="121">
        <f t="shared" si="5"/>
        <v>0.10924369747899165</v>
      </c>
    </row>
    <row r="61" spans="1:12" ht="21" customHeight="1" thickBot="1">
      <c r="A61" s="111" t="s">
        <v>65</v>
      </c>
      <c r="B61" s="35" t="s">
        <v>80</v>
      </c>
      <c r="C61" s="78" t="s">
        <v>43</v>
      </c>
      <c r="D61" s="141">
        <v>1704</v>
      </c>
      <c r="E61" s="249">
        <v>1558</v>
      </c>
      <c r="F61" s="117">
        <f t="shared" si="2"/>
        <v>-0.08568075117370888</v>
      </c>
      <c r="G61" s="154">
        <v>0</v>
      </c>
      <c r="H61" s="250">
        <v>0</v>
      </c>
      <c r="I61" s="117" t="str">
        <f t="shared" si="0"/>
        <v>　　　　　 －</v>
      </c>
      <c r="J61" s="299">
        <f>D61+G61</f>
        <v>1704</v>
      </c>
      <c r="K61" s="311">
        <f>E61+H61</f>
        <v>1558</v>
      </c>
      <c r="L61" s="117">
        <f t="shared" si="5"/>
        <v>-0.08568075117370888</v>
      </c>
    </row>
    <row r="62" spans="1:12" ht="18.75" customHeight="1">
      <c r="A62" s="111"/>
      <c r="B62" s="106"/>
      <c r="C62" s="65" t="s">
        <v>43</v>
      </c>
      <c r="D62" s="137">
        <f>_xlfn.SUMIFS(D65:D89,$C65:$C89,"国内")</f>
        <v>227654</v>
      </c>
      <c r="E62" s="137">
        <f>_xlfn.SUMIFS(E65:E89,$C65:$C89,"国内")</f>
        <v>230182</v>
      </c>
      <c r="F62" s="114">
        <f t="shared" si="2"/>
        <v>0.011104570971737893</v>
      </c>
      <c r="G62" s="48">
        <f>_xlfn.SUMIFS(G65:G89,$C65:$C89,"国内")</f>
        <v>11352</v>
      </c>
      <c r="H62" s="48">
        <f>_xlfn.SUMIFS(H65:H89,$C65:$C89,"国内")</f>
        <v>10948</v>
      </c>
      <c r="I62" s="114">
        <f t="shared" si="0"/>
        <v>-0.035588442565186784</v>
      </c>
      <c r="J62" s="48">
        <f>_xlfn.SUMIFS(J65:J89,$C65:$C89,"国内")</f>
        <v>239006</v>
      </c>
      <c r="K62" s="48">
        <f>_xlfn.SUMIFS(K65:K89,$C65:$C89,"国内")</f>
        <v>241130</v>
      </c>
      <c r="L62" s="114">
        <f t="shared" si="5"/>
        <v>0.008886806188965979</v>
      </c>
    </row>
    <row r="63" spans="1:12" ht="17.25" customHeight="1">
      <c r="A63" s="111"/>
      <c r="B63" s="107" t="s">
        <v>56</v>
      </c>
      <c r="C63" s="58" t="s">
        <v>44</v>
      </c>
      <c r="D63" s="139">
        <f>_xlfn.SUMIFS(D65:D89,$C65:$C89,"国際")</f>
        <v>132046</v>
      </c>
      <c r="E63" s="139">
        <f>_xlfn.SUMIFS(E65:E89,$C65:$C89,"国際")</f>
        <v>145216</v>
      </c>
      <c r="F63" s="115">
        <f t="shared" si="2"/>
        <v>0.09973797010132834</v>
      </c>
      <c r="G63" s="46">
        <f>_xlfn.SUMIFS(G65:G89,$C65:$C89,"国際")</f>
        <v>4569</v>
      </c>
      <c r="H63" s="46">
        <f>_xlfn.SUMIFS(H65:H89,$C65:$C89,"国際")</f>
        <v>4548</v>
      </c>
      <c r="I63" s="115">
        <f t="shared" si="0"/>
        <v>-0.004596191726854881</v>
      </c>
      <c r="J63" s="46">
        <f>_xlfn.SUMIFS(J65:J89,$C65:$C89,"国際")</f>
        <v>136615</v>
      </c>
      <c r="K63" s="46">
        <f>_xlfn.SUMIFS(K65:K89,$C65:$C89,"国際")</f>
        <v>149764</v>
      </c>
      <c r="L63" s="115">
        <f t="shared" si="5"/>
        <v>0.09624858178091711</v>
      </c>
    </row>
    <row r="64" spans="1:12" ht="18.75" customHeight="1" thickBot="1">
      <c r="A64" s="111"/>
      <c r="B64" s="108"/>
      <c r="C64" s="68" t="s">
        <v>1</v>
      </c>
      <c r="D64" s="140">
        <f>SUM(D62:D63)</f>
        <v>359700</v>
      </c>
      <c r="E64" s="140">
        <f>SUM(E62:E63)</f>
        <v>375398</v>
      </c>
      <c r="F64" s="116">
        <f t="shared" si="2"/>
        <v>0.04364192382540999</v>
      </c>
      <c r="G64" s="49">
        <f>SUM(G62:G63)</f>
        <v>15921</v>
      </c>
      <c r="H64" s="49">
        <f>SUM(H62:H63)</f>
        <v>15496</v>
      </c>
      <c r="I64" s="116">
        <f t="shared" si="0"/>
        <v>-0.02669430312166321</v>
      </c>
      <c r="J64" s="49">
        <f>SUM(J62:J63)</f>
        <v>375621</v>
      </c>
      <c r="K64" s="49">
        <f>SUM(K62:K63)</f>
        <v>390894</v>
      </c>
      <c r="L64" s="116">
        <f t="shared" si="5"/>
        <v>0.04066066593720796</v>
      </c>
    </row>
    <row r="65" spans="1:12" ht="18.75" customHeight="1">
      <c r="A65" s="111" t="s">
        <v>67</v>
      </c>
      <c r="B65" s="35"/>
      <c r="C65" s="57" t="s">
        <v>43</v>
      </c>
      <c r="D65" s="141">
        <v>22039</v>
      </c>
      <c r="E65" s="234">
        <v>24652</v>
      </c>
      <c r="F65" s="117">
        <f t="shared" si="2"/>
        <v>0.11856254820999146</v>
      </c>
      <c r="G65" s="154">
        <v>476</v>
      </c>
      <c r="H65" s="238">
        <v>285</v>
      </c>
      <c r="I65" s="117">
        <f t="shared" si="0"/>
        <v>-0.4012605042016807</v>
      </c>
      <c r="J65" s="299">
        <f>D65+G65</f>
        <v>22515</v>
      </c>
      <c r="K65" s="299">
        <f>E65+H65</f>
        <v>24937</v>
      </c>
      <c r="L65" s="117">
        <f t="shared" si="5"/>
        <v>0.10757272929158335</v>
      </c>
    </row>
    <row r="66" spans="1:12" ht="17.25" customHeight="1">
      <c r="A66" s="111" t="s">
        <v>68</v>
      </c>
      <c r="B66" s="35" t="s">
        <v>51</v>
      </c>
      <c r="C66" s="58" t="s">
        <v>44</v>
      </c>
      <c r="D66" s="142">
        <v>91900</v>
      </c>
      <c r="E66" s="235">
        <v>103272</v>
      </c>
      <c r="F66" s="115">
        <f t="shared" si="2"/>
        <v>0.12374319912948861</v>
      </c>
      <c r="G66" s="157">
        <v>2297</v>
      </c>
      <c r="H66" s="239">
        <v>2209</v>
      </c>
      <c r="I66" s="115">
        <f t="shared" si="0"/>
        <v>-0.0383108402263822</v>
      </c>
      <c r="J66" s="46">
        <f>D66+G66</f>
        <v>94197</v>
      </c>
      <c r="K66" s="46">
        <f>E66+H66</f>
        <v>105481</v>
      </c>
      <c r="L66" s="115">
        <f t="shared" si="5"/>
        <v>0.11979150079089562</v>
      </c>
    </row>
    <row r="67" spans="1:12" ht="18" customHeight="1">
      <c r="A67" s="111"/>
      <c r="B67" s="35"/>
      <c r="C67" s="70" t="s">
        <v>1</v>
      </c>
      <c r="D67" s="143">
        <f>SUM(D65:D66)</f>
        <v>113939</v>
      </c>
      <c r="E67" s="143">
        <f>SUM(E65:E66)</f>
        <v>127924</v>
      </c>
      <c r="F67" s="118">
        <f t="shared" si="2"/>
        <v>0.12274111586024095</v>
      </c>
      <c r="G67" s="47">
        <f>SUM(G65:G66)</f>
        <v>2773</v>
      </c>
      <c r="H67" s="47">
        <f>SUM(H65:H66)</f>
        <v>2494</v>
      </c>
      <c r="I67" s="118">
        <f t="shared" si="0"/>
        <v>-0.10061305445366031</v>
      </c>
      <c r="J67" s="47">
        <f>SUM(J65:J66)</f>
        <v>116712</v>
      </c>
      <c r="K67" s="47">
        <f>SUM(K65:K66)</f>
        <v>130418</v>
      </c>
      <c r="L67" s="118">
        <f t="shared" si="5"/>
        <v>0.11743436835972298</v>
      </c>
    </row>
    <row r="68" spans="1:12" ht="18" customHeight="1">
      <c r="A68" s="111" t="s">
        <v>67</v>
      </c>
      <c r="B68" s="44" t="s">
        <v>2</v>
      </c>
      <c r="C68" s="70" t="s">
        <v>43</v>
      </c>
      <c r="D68" s="144">
        <v>181433</v>
      </c>
      <c r="E68" s="236">
        <v>180998</v>
      </c>
      <c r="F68" s="119">
        <f t="shared" si="2"/>
        <v>-0.0023975792716870448</v>
      </c>
      <c r="G68" s="156">
        <v>2000</v>
      </c>
      <c r="H68" s="244">
        <v>2035</v>
      </c>
      <c r="I68" s="119">
        <f aca="true" t="shared" si="7" ref="I68:I92">IF(G68=0,"　　　　　 －",(H68/G68)-1)</f>
        <v>0.01750000000000007</v>
      </c>
      <c r="J68" s="303">
        <f>D68+G68</f>
        <v>183433</v>
      </c>
      <c r="K68" s="303">
        <f>E68+H68</f>
        <v>183033</v>
      </c>
      <c r="L68" s="119">
        <f t="shared" si="5"/>
        <v>-0.0021806327105809986</v>
      </c>
    </row>
    <row r="69" spans="1:12" ht="17.25" customHeight="1">
      <c r="A69" s="111" t="s">
        <v>68</v>
      </c>
      <c r="B69" s="42" t="s">
        <v>47</v>
      </c>
      <c r="C69" s="58" t="s">
        <v>44</v>
      </c>
      <c r="D69" s="142">
        <v>37918</v>
      </c>
      <c r="E69" s="235">
        <v>40039</v>
      </c>
      <c r="F69" s="115">
        <f aca="true" t="shared" si="8" ref="F69:F92">IF(D69=0,"　　　　　 －",(E69/D69)-1)</f>
        <v>0.05593649454085137</v>
      </c>
      <c r="G69" s="157">
        <v>2208</v>
      </c>
      <c r="H69" s="239">
        <v>2257</v>
      </c>
      <c r="I69" s="115">
        <f t="shared" si="7"/>
        <v>0.022192028985507317</v>
      </c>
      <c r="J69" s="46">
        <f>D69+G69</f>
        <v>40126</v>
      </c>
      <c r="K69" s="46">
        <f>E69+H69</f>
        <v>42296</v>
      </c>
      <c r="L69" s="115">
        <f t="shared" si="5"/>
        <v>0.05407964910531815</v>
      </c>
    </row>
    <row r="70" spans="1:12" ht="17.25" customHeight="1">
      <c r="A70" s="111"/>
      <c r="B70" s="45"/>
      <c r="C70" s="72" t="s">
        <v>1</v>
      </c>
      <c r="D70" s="145">
        <f>SUM(D68:D69)</f>
        <v>219351</v>
      </c>
      <c r="E70" s="145">
        <f>SUM(E68:E69)</f>
        <v>221037</v>
      </c>
      <c r="F70" s="121">
        <f t="shared" si="8"/>
        <v>0.007686310981030342</v>
      </c>
      <c r="G70" s="50">
        <f>SUM(G68:G69)</f>
        <v>4208</v>
      </c>
      <c r="H70" s="50">
        <f>SUM(H68:H69)</f>
        <v>4292</v>
      </c>
      <c r="I70" s="121">
        <f t="shared" si="7"/>
        <v>0.019961977186311763</v>
      </c>
      <c r="J70" s="50">
        <f>SUM(J68:J69)</f>
        <v>223559</v>
      </c>
      <c r="K70" s="50">
        <f>SUM(K68:K69)</f>
        <v>225329</v>
      </c>
      <c r="L70" s="121">
        <f t="shared" si="5"/>
        <v>0.007917373042463094</v>
      </c>
    </row>
    <row r="71" spans="1:12" ht="17.25" customHeight="1">
      <c r="A71" s="111" t="s">
        <v>61</v>
      </c>
      <c r="B71" s="42"/>
      <c r="C71" s="57" t="s">
        <v>43</v>
      </c>
      <c r="D71" s="141">
        <v>8218</v>
      </c>
      <c r="E71" s="234">
        <v>8021</v>
      </c>
      <c r="F71" s="117">
        <f t="shared" si="8"/>
        <v>-0.02397176928693112</v>
      </c>
      <c r="G71" s="154">
        <v>2057</v>
      </c>
      <c r="H71" s="238">
        <v>1771</v>
      </c>
      <c r="I71" s="117">
        <f t="shared" si="7"/>
        <v>-0.13903743315508021</v>
      </c>
      <c r="J71" s="299">
        <f>D71+G71</f>
        <v>10275</v>
      </c>
      <c r="K71" s="299">
        <f>E71+H71</f>
        <v>9792</v>
      </c>
      <c r="L71" s="117">
        <f t="shared" si="5"/>
        <v>-0.047007299270072966</v>
      </c>
    </row>
    <row r="72" spans="1:12" ht="17.25" customHeight="1">
      <c r="A72" s="111" t="s">
        <v>62</v>
      </c>
      <c r="B72" s="42" t="s">
        <v>14</v>
      </c>
      <c r="C72" s="58" t="s">
        <v>44</v>
      </c>
      <c r="D72" s="142">
        <v>487</v>
      </c>
      <c r="E72" s="235">
        <v>391</v>
      </c>
      <c r="F72" s="115">
        <f t="shared" si="8"/>
        <v>-0.19712525667351133</v>
      </c>
      <c r="G72" s="157">
        <v>40</v>
      </c>
      <c r="H72" s="239">
        <v>19</v>
      </c>
      <c r="I72" s="115">
        <f t="shared" si="7"/>
        <v>-0.525</v>
      </c>
      <c r="J72" s="46">
        <f>D72+G72</f>
        <v>527</v>
      </c>
      <c r="K72" s="46">
        <f>E72+H72</f>
        <v>410</v>
      </c>
      <c r="L72" s="115">
        <f t="shared" si="5"/>
        <v>-0.22201138519924102</v>
      </c>
    </row>
    <row r="73" spans="1:12" ht="18" customHeight="1">
      <c r="A73" s="111"/>
      <c r="B73" s="42"/>
      <c r="C73" s="70" t="s">
        <v>1</v>
      </c>
      <c r="D73" s="143">
        <f>SUM(D71:D72)</f>
        <v>8705</v>
      </c>
      <c r="E73" s="143">
        <f>SUM(E71:E72)</f>
        <v>8412</v>
      </c>
      <c r="F73" s="118">
        <f t="shared" si="8"/>
        <v>-0.033658816771970135</v>
      </c>
      <c r="G73" s="47">
        <f>SUM(G71:G72)</f>
        <v>2097</v>
      </c>
      <c r="H73" s="47">
        <f>SUM(H71:H72)</f>
        <v>1790</v>
      </c>
      <c r="I73" s="118">
        <f t="shared" si="7"/>
        <v>-0.14639961850262284</v>
      </c>
      <c r="J73" s="47">
        <f>SUM(J71:J72)</f>
        <v>10802</v>
      </c>
      <c r="K73" s="47">
        <f>SUM(K71:K72)</f>
        <v>10202</v>
      </c>
      <c r="L73" s="118">
        <f t="shared" si="5"/>
        <v>-0.05554526939455662</v>
      </c>
    </row>
    <row r="74" spans="1:12" ht="18" customHeight="1">
      <c r="A74" s="111" t="s">
        <v>63</v>
      </c>
      <c r="B74" s="40" t="s">
        <v>25</v>
      </c>
      <c r="C74" s="79" t="s">
        <v>43</v>
      </c>
      <c r="D74" s="146">
        <v>994</v>
      </c>
      <c r="E74" s="233">
        <v>959</v>
      </c>
      <c r="F74" s="115">
        <f t="shared" si="8"/>
        <v>-0.035211267605633756</v>
      </c>
      <c r="G74" s="159">
        <v>1442</v>
      </c>
      <c r="H74" s="247">
        <v>1541</v>
      </c>
      <c r="I74" s="115">
        <f t="shared" si="7"/>
        <v>0.0686546463245492</v>
      </c>
      <c r="J74" s="312">
        <f>D74+G74</f>
        <v>2436</v>
      </c>
      <c r="K74" s="312">
        <f>E74+H74</f>
        <v>2500</v>
      </c>
      <c r="L74" s="115">
        <f t="shared" si="5"/>
        <v>0.026272577996715896</v>
      </c>
    </row>
    <row r="75" spans="1:12" ht="18" customHeight="1">
      <c r="A75" s="111" t="s">
        <v>63</v>
      </c>
      <c r="B75" s="40" t="s">
        <v>26</v>
      </c>
      <c r="C75" s="79" t="s">
        <v>43</v>
      </c>
      <c r="D75" s="146">
        <v>1028</v>
      </c>
      <c r="E75" s="233">
        <v>1043</v>
      </c>
      <c r="F75" s="121">
        <f t="shared" si="8"/>
        <v>0.014591439688715901</v>
      </c>
      <c r="G75" s="159">
        <v>4</v>
      </c>
      <c r="H75" s="247">
        <v>2</v>
      </c>
      <c r="I75" s="121">
        <f t="shared" si="7"/>
        <v>-0.5</v>
      </c>
      <c r="J75" s="312">
        <f aca="true" t="shared" si="9" ref="J75:K79">D75+G75</f>
        <v>1032</v>
      </c>
      <c r="K75" s="312">
        <f t="shared" si="9"/>
        <v>1045</v>
      </c>
      <c r="L75" s="121">
        <f t="shared" si="5"/>
        <v>0.012596899224806224</v>
      </c>
    </row>
    <row r="76" spans="1:12" ht="17.25" customHeight="1">
      <c r="A76" s="111" t="s">
        <v>63</v>
      </c>
      <c r="B76" s="35" t="s">
        <v>83</v>
      </c>
      <c r="C76" s="57" t="s">
        <v>43</v>
      </c>
      <c r="D76" s="141">
        <v>1650</v>
      </c>
      <c r="E76" s="234">
        <v>1671</v>
      </c>
      <c r="F76" s="117">
        <f t="shared" si="8"/>
        <v>0.012727272727272698</v>
      </c>
      <c r="G76" s="154">
        <v>209</v>
      </c>
      <c r="H76" s="238">
        <v>216</v>
      </c>
      <c r="I76" s="117">
        <f t="shared" si="7"/>
        <v>0.03349282296650724</v>
      </c>
      <c r="J76" s="312">
        <f t="shared" si="9"/>
        <v>1859</v>
      </c>
      <c r="K76" s="299">
        <f t="shared" si="9"/>
        <v>1887</v>
      </c>
      <c r="L76" s="117">
        <f t="shared" si="5"/>
        <v>0.015061861215707406</v>
      </c>
    </row>
    <row r="77" spans="1:12" ht="18" customHeight="1">
      <c r="A77" s="111" t="s">
        <v>63</v>
      </c>
      <c r="B77" s="40" t="s">
        <v>27</v>
      </c>
      <c r="C77" s="72" t="s">
        <v>89</v>
      </c>
      <c r="D77" s="146">
        <v>1336</v>
      </c>
      <c r="E77" s="233">
        <v>1360</v>
      </c>
      <c r="F77" s="121">
        <f t="shared" si="8"/>
        <v>0.017964071856287456</v>
      </c>
      <c r="G77" s="160">
        <v>94</v>
      </c>
      <c r="H77" s="237">
        <v>88</v>
      </c>
      <c r="I77" s="121">
        <f t="shared" si="7"/>
        <v>-0.06382978723404253</v>
      </c>
      <c r="J77" s="312">
        <f t="shared" si="9"/>
        <v>1430</v>
      </c>
      <c r="K77" s="50">
        <f t="shared" si="9"/>
        <v>1448</v>
      </c>
      <c r="L77" s="121">
        <f t="shared" si="5"/>
        <v>0.012587412587412583</v>
      </c>
    </row>
    <row r="78" spans="1:12" ht="18" customHeight="1">
      <c r="A78" s="111" t="s">
        <v>63</v>
      </c>
      <c r="B78" s="40" t="s">
        <v>28</v>
      </c>
      <c r="C78" s="72" t="s">
        <v>43</v>
      </c>
      <c r="D78" s="146">
        <v>958</v>
      </c>
      <c r="E78" s="233">
        <v>983</v>
      </c>
      <c r="F78" s="121">
        <f t="shared" si="8"/>
        <v>0.02609603340292277</v>
      </c>
      <c r="G78" s="160">
        <v>30</v>
      </c>
      <c r="H78" s="237">
        <v>49</v>
      </c>
      <c r="I78" s="121">
        <f t="shared" si="7"/>
        <v>0.6333333333333333</v>
      </c>
      <c r="J78" s="312">
        <f t="shared" si="9"/>
        <v>988</v>
      </c>
      <c r="K78" s="50">
        <f t="shared" si="9"/>
        <v>1032</v>
      </c>
      <c r="L78" s="121">
        <f t="shared" si="5"/>
        <v>0.044534412955465674</v>
      </c>
    </row>
    <row r="79" spans="1:12" ht="18" customHeight="1">
      <c r="A79" s="111" t="s">
        <v>63</v>
      </c>
      <c r="B79" s="40" t="s">
        <v>29</v>
      </c>
      <c r="C79" s="72" t="s">
        <v>43</v>
      </c>
      <c r="D79" s="146">
        <v>0</v>
      </c>
      <c r="E79" s="233">
        <v>0</v>
      </c>
      <c r="F79" s="121" t="str">
        <f>IF(D79=0,"　　　　　 －",(E79/D79)-1)</f>
        <v>　　　　　 －</v>
      </c>
      <c r="G79" s="160">
        <v>76</v>
      </c>
      <c r="H79" s="237">
        <v>40</v>
      </c>
      <c r="I79" s="121">
        <f t="shared" si="7"/>
        <v>-0.4736842105263158</v>
      </c>
      <c r="J79" s="312">
        <f t="shared" si="9"/>
        <v>76</v>
      </c>
      <c r="K79" s="50">
        <f t="shared" si="9"/>
        <v>40</v>
      </c>
      <c r="L79" s="121">
        <f t="shared" si="5"/>
        <v>-0.4736842105263158</v>
      </c>
    </row>
    <row r="80" spans="1:12" ht="17.25" customHeight="1">
      <c r="A80" s="111" t="s">
        <v>63</v>
      </c>
      <c r="B80" s="35"/>
      <c r="C80" s="57" t="s">
        <v>43</v>
      </c>
      <c r="D80" s="141">
        <v>1079</v>
      </c>
      <c r="E80" s="234">
        <v>1100</v>
      </c>
      <c r="F80" s="117">
        <f t="shared" si="8"/>
        <v>0.019462465245597693</v>
      </c>
      <c r="G80" s="154">
        <v>1696</v>
      </c>
      <c r="H80" s="238">
        <v>1442</v>
      </c>
      <c r="I80" s="117">
        <f t="shared" si="7"/>
        <v>-0.14976415094339623</v>
      </c>
      <c r="J80" s="299">
        <f>D80+G80</f>
        <v>2775</v>
      </c>
      <c r="K80" s="299">
        <f>E80+H80</f>
        <v>2542</v>
      </c>
      <c r="L80" s="117">
        <f t="shared" si="5"/>
        <v>-0.083963963963964</v>
      </c>
    </row>
    <row r="81" spans="1:12" ht="17.25" customHeight="1">
      <c r="A81" s="111" t="s">
        <v>64</v>
      </c>
      <c r="B81" s="35" t="s">
        <v>30</v>
      </c>
      <c r="C81" s="58" t="s">
        <v>44</v>
      </c>
      <c r="D81" s="142">
        <v>0</v>
      </c>
      <c r="E81" s="235">
        <v>0</v>
      </c>
      <c r="F81" s="120" t="str">
        <f t="shared" si="8"/>
        <v>　　　　　 －</v>
      </c>
      <c r="G81" s="157">
        <v>1</v>
      </c>
      <c r="H81" s="239">
        <v>12</v>
      </c>
      <c r="I81" s="120">
        <f t="shared" si="7"/>
        <v>11</v>
      </c>
      <c r="J81" s="46">
        <f>D81+G81</f>
        <v>1</v>
      </c>
      <c r="K81" s="46">
        <f>E81+H81</f>
        <v>12</v>
      </c>
      <c r="L81" s="120">
        <f t="shared" si="5"/>
        <v>11</v>
      </c>
    </row>
    <row r="82" spans="1:12" ht="18" customHeight="1">
      <c r="A82" s="111"/>
      <c r="B82" s="39"/>
      <c r="C82" s="72" t="s">
        <v>1</v>
      </c>
      <c r="D82" s="147">
        <f>SUM(D80:D81)</f>
        <v>1079</v>
      </c>
      <c r="E82" s="147">
        <f>SUM(E80:E81)</f>
        <v>1100</v>
      </c>
      <c r="F82" s="121">
        <f t="shared" si="8"/>
        <v>0.019462465245597693</v>
      </c>
      <c r="G82" s="50">
        <f>SUM(G80:G81)</f>
        <v>1697</v>
      </c>
      <c r="H82" s="50">
        <f>SUM(H80:H81)</f>
        <v>1454</v>
      </c>
      <c r="I82" s="121">
        <f t="shared" si="7"/>
        <v>-0.14319387153800822</v>
      </c>
      <c r="J82" s="50">
        <f>SUM(J80:J81)</f>
        <v>2776</v>
      </c>
      <c r="K82" s="50">
        <f>SUM(K80:K81)</f>
        <v>2554</v>
      </c>
      <c r="L82" s="121">
        <f t="shared" si="5"/>
        <v>-0.07997118155619598</v>
      </c>
    </row>
    <row r="83" spans="1:12" ht="18" customHeight="1">
      <c r="A83" s="111" t="s">
        <v>63</v>
      </c>
      <c r="B83" s="35"/>
      <c r="C83" s="57" t="s">
        <v>43</v>
      </c>
      <c r="D83" s="144">
        <v>2720</v>
      </c>
      <c r="E83" s="236">
        <v>2739</v>
      </c>
      <c r="F83" s="119">
        <f t="shared" si="8"/>
        <v>0.006985294117647145</v>
      </c>
      <c r="G83" s="156">
        <v>546</v>
      </c>
      <c r="H83" s="244">
        <v>592</v>
      </c>
      <c r="I83" s="119">
        <f t="shared" si="7"/>
        <v>0.08424908424908417</v>
      </c>
      <c r="J83" s="303">
        <f>D83+G83</f>
        <v>3266</v>
      </c>
      <c r="K83" s="303">
        <f>E83+H83</f>
        <v>3331</v>
      </c>
      <c r="L83" s="119">
        <f t="shared" si="5"/>
        <v>0.019902020820575572</v>
      </c>
    </row>
    <row r="84" spans="1:12" ht="18" customHeight="1">
      <c r="A84" s="111" t="s">
        <v>64</v>
      </c>
      <c r="B84" s="35" t="s">
        <v>54</v>
      </c>
      <c r="C84" s="58" t="s">
        <v>44</v>
      </c>
      <c r="D84" s="142">
        <v>1244</v>
      </c>
      <c r="E84" s="235">
        <v>1200</v>
      </c>
      <c r="F84" s="120">
        <f t="shared" si="8"/>
        <v>-0.03536977491961413</v>
      </c>
      <c r="G84" s="157">
        <v>15</v>
      </c>
      <c r="H84" s="244">
        <v>24</v>
      </c>
      <c r="I84" s="120">
        <f t="shared" si="7"/>
        <v>0.6000000000000001</v>
      </c>
      <c r="J84" s="46">
        <f>D84+G84</f>
        <v>1259</v>
      </c>
      <c r="K84" s="303">
        <f>E84+H84</f>
        <v>1224</v>
      </c>
      <c r="L84" s="120">
        <f t="shared" si="5"/>
        <v>-0.02779984114376488</v>
      </c>
    </row>
    <row r="85" spans="1:12" ht="18" customHeight="1">
      <c r="A85" s="111"/>
      <c r="B85" s="39"/>
      <c r="C85" s="72" t="s">
        <v>1</v>
      </c>
      <c r="D85" s="147">
        <f>SUM(D83:D84)</f>
        <v>3964</v>
      </c>
      <c r="E85" s="147">
        <f>SUM(E83:E84)</f>
        <v>3939</v>
      </c>
      <c r="F85" s="121">
        <f t="shared" si="8"/>
        <v>-0.006306760847628712</v>
      </c>
      <c r="G85" s="50">
        <f>SUM(G83:G84)</f>
        <v>561</v>
      </c>
      <c r="H85" s="50">
        <f>SUM(H83:H84)</f>
        <v>616</v>
      </c>
      <c r="I85" s="121">
        <f t="shared" si="7"/>
        <v>0.0980392156862746</v>
      </c>
      <c r="J85" s="50">
        <f>SUM(J83:J84)</f>
        <v>4525</v>
      </c>
      <c r="K85" s="50">
        <f>SUM(K83:K84)</f>
        <v>4555</v>
      </c>
      <c r="L85" s="121">
        <f t="shared" si="5"/>
        <v>0.006629834254143541</v>
      </c>
    </row>
    <row r="86" spans="1:12" ht="18" customHeight="1">
      <c r="A86" s="111" t="s">
        <v>69</v>
      </c>
      <c r="B86" s="38" t="s">
        <v>34</v>
      </c>
      <c r="C86" s="99" t="s">
        <v>43</v>
      </c>
      <c r="D86" s="146">
        <v>4455</v>
      </c>
      <c r="E86" s="233">
        <v>4473</v>
      </c>
      <c r="F86" s="121">
        <f t="shared" si="8"/>
        <v>0.004040404040404066</v>
      </c>
      <c r="G86" s="160">
        <v>2699</v>
      </c>
      <c r="H86" s="237">
        <v>2865</v>
      </c>
      <c r="I86" s="121">
        <f t="shared" si="7"/>
        <v>0.06150426083734706</v>
      </c>
      <c r="J86" s="50">
        <f aca="true" t="shared" si="10" ref="J86:K88">D86+G86</f>
        <v>7154</v>
      </c>
      <c r="K86" s="50">
        <f t="shared" si="10"/>
        <v>7338</v>
      </c>
      <c r="L86" s="121">
        <f t="shared" si="5"/>
        <v>0.02571987699189271</v>
      </c>
    </row>
    <row r="87" spans="1:12" ht="18" customHeight="1">
      <c r="A87" s="111" t="s">
        <v>65</v>
      </c>
      <c r="B87" s="38"/>
      <c r="C87" s="71" t="s">
        <v>43</v>
      </c>
      <c r="D87" s="152">
        <v>1744</v>
      </c>
      <c r="E87" s="241">
        <v>2183</v>
      </c>
      <c r="F87" s="119">
        <f t="shared" si="8"/>
        <v>0.2517201834862386</v>
      </c>
      <c r="G87" s="154">
        <v>23</v>
      </c>
      <c r="H87" s="238">
        <v>22</v>
      </c>
      <c r="I87" s="119">
        <f t="shared" si="7"/>
        <v>-0.04347826086956519</v>
      </c>
      <c r="J87" s="299">
        <f t="shared" si="10"/>
        <v>1767</v>
      </c>
      <c r="K87" s="299">
        <f t="shared" si="10"/>
        <v>2205</v>
      </c>
      <c r="L87" s="119">
        <f t="shared" si="5"/>
        <v>0.24787775891341246</v>
      </c>
    </row>
    <row r="88" spans="1:12" ht="18" customHeight="1">
      <c r="A88" s="111" t="s">
        <v>66</v>
      </c>
      <c r="B88" s="35" t="s">
        <v>57</v>
      </c>
      <c r="C88" s="58" t="s">
        <v>44</v>
      </c>
      <c r="D88" s="153">
        <v>497</v>
      </c>
      <c r="E88" s="242">
        <v>314</v>
      </c>
      <c r="F88" s="122">
        <f t="shared" si="8"/>
        <v>-0.36820925553319916</v>
      </c>
      <c r="G88" s="157">
        <v>8</v>
      </c>
      <c r="H88" s="239">
        <v>27</v>
      </c>
      <c r="I88" s="122">
        <f t="shared" si="7"/>
        <v>2.375</v>
      </c>
      <c r="J88" s="46">
        <f t="shared" si="10"/>
        <v>505</v>
      </c>
      <c r="K88" s="46">
        <f t="shared" si="10"/>
        <v>341</v>
      </c>
      <c r="L88" s="122">
        <f t="shared" si="5"/>
        <v>-0.3247524752475247</v>
      </c>
    </row>
    <row r="89" spans="1:12" ht="18" customHeight="1" thickBot="1">
      <c r="A89" s="111"/>
      <c r="B89" s="37"/>
      <c r="C89" s="100" t="s">
        <v>1</v>
      </c>
      <c r="D89" s="148">
        <f>SUM(D87:D88)</f>
        <v>2241</v>
      </c>
      <c r="E89" s="148">
        <f>SUM(E87:E88)</f>
        <v>2497</v>
      </c>
      <c r="F89" s="124">
        <f t="shared" si="8"/>
        <v>0.11423471664435514</v>
      </c>
      <c r="G89" s="52">
        <f>SUM(G87:G88)</f>
        <v>31</v>
      </c>
      <c r="H89" s="52">
        <f>SUM(H87:H88)</f>
        <v>49</v>
      </c>
      <c r="I89" s="124">
        <f t="shared" si="7"/>
        <v>0.5806451612903225</v>
      </c>
      <c r="J89" s="52">
        <f>SUM(J87:J88)</f>
        <v>2272</v>
      </c>
      <c r="K89" s="52">
        <f>SUM(K87:K88)</f>
        <v>2546</v>
      </c>
      <c r="L89" s="124">
        <f t="shared" si="5"/>
        <v>0.12059859154929575</v>
      </c>
    </row>
    <row r="90" spans="2:12" ht="19.5" customHeight="1" thickTop="1">
      <c r="B90" s="109" t="s">
        <v>36</v>
      </c>
      <c r="C90" s="80" t="s">
        <v>43</v>
      </c>
      <c r="D90" s="81">
        <f>SUM(D4+D36+D62)</f>
        <v>366677</v>
      </c>
      <c r="E90" s="149">
        <f>SUM(E4+E36+E62)</f>
        <v>371811</v>
      </c>
      <c r="F90" s="125">
        <f t="shared" si="8"/>
        <v>0.014001423596244011</v>
      </c>
      <c r="G90" s="51">
        <f>SUM(G4+G36+G62)</f>
        <v>22364</v>
      </c>
      <c r="H90" s="51">
        <f>SUM(H4+H36+H62)</f>
        <v>21816</v>
      </c>
      <c r="I90" s="125">
        <f t="shared" si="7"/>
        <v>-0.02450366660704706</v>
      </c>
      <c r="J90" s="51">
        <f>SUM(J4+J36+J62)</f>
        <v>389041</v>
      </c>
      <c r="K90" s="51">
        <f>SUM(K4+K36+K62)</f>
        <v>393627</v>
      </c>
      <c r="L90" s="125">
        <f t="shared" si="5"/>
        <v>0.011787960651962193</v>
      </c>
    </row>
    <row r="91" spans="2:12" ht="18" customHeight="1">
      <c r="B91" s="107"/>
      <c r="C91" s="82" t="s">
        <v>44</v>
      </c>
      <c r="D91" s="66">
        <f>SUM(D5+D37+D63)</f>
        <v>140747</v>
      </c>
      <c r="E91" s="139">
        <f>SUM(E5+E37+E63)</f>
        <v>156444</v>
      </c>
      <c r="F91" s="115">
        <f t="shared" si="8"/>
        <v>0.11152635580154469</v>
      </c>
      <c r="G91" s="46">
        <f>SUM(G5+G37+G63)</f>
        <v>5546</v>
      </c>
      <c r="H91" s="46">
        <f>SUM(H5+H37+H63)</f>
        <v>5846</v>
      </c>
      <c r="I91" s="115">
        <f t="shared" si="7"/>
        <v>0.054093040028849515</v>
      </c>
      <c r="J91" s="46">
        <f>SUM(J5+J37+J63)</f>
        <v>146293</v>
      </c>
      <c r="K91" s="46">
        <f>SUM(K5+K37+K63)</f>
        <v>162290</v>
      </c>
      <c r="L91" s="115">
        <f t="shared" si="5"/>
        <v>0.1093490460924309</v>
      </c>
    </row>
    <row r="92" spans="2:12" ht="18.75" customHeight="1" thickBot="1">
      <c r="B92" s="110" t="s">
        <v>37</v>
      </c>
      <c r="C92" s="83" t="s">
        <v>1</v>
      </c>
      <c r="D92" s="84">
        <f>SUM(D90:D91)</f>
        <v>507424</v>
      </c>
      <c r="E92" s="150">
        <f>SUM(E90:E91)</f>
        <v>528255</v>
      </c>
      <c r="F92" s="116">
        <f t="shared" si="8"/>
        <v>0.041052453175253856</v>
      </c>
      <c r="G92" s="52">
        <f>SUM(G90:G91)</f>
        <v>27910</v>
      </c>
      <c r="H92" s="52">
        <f>SUM(H90:H91)</f>
        <v>27662</v>
      </c>
      <c r="I92" s="116">
        <f t="shared" si="7"/>
        <v>-0.008885704048728016</v>
      </c>
      <c r="J92" s="52">
        <f>SUM(J90:J91)</f>
        <v>535334</v>
      </c>
      <c r="K92" s="52">
        <f>SUM(K90:K91)</f>
        <v>555917</v>
      </c>
      <c r="L92" s="116">
        <f t="shared" si="5"/>
        <v>0.03844889358792836</v>
      </c>
    </row>
    <row r="93" spans="2:12" ht="9" customHeight="1" thickTop="1">
      <c r="B93" s="85"/>
      <c r="C93" s="86"/>
      <c r="D93" s="87"/>
      <c r="E93" s="87"/>
      <c r="F93" s="88"/>
      <c r="G93" s="53"/>
      <c r="H93" s="53"/>
      <c r="I93" s="89"/>
      <c r="J93" s="53"/>
      <c r="K93" s="53"/>
      <c r="L93" s="89"/>
    </row>
    <row r="94" spans="2:12" ht="9" customHeight="1" thickBot="1">
      <c r="B94" s="85"/>
      <c r="C94" s="86"/>
      <c r="D94" s="53"/>
      <c r="E94" s="53"/>
      <c r="F94" s="88"/>
      <c r="G94" s="53"/>
      <c r="H94" s="53"/>
      <c r="I94" s="89"/>
      <c r="J94" s="53"/>
      <c r="K94" s="53"/>
      <c r="L94" s="89"/>
    </row>
    <row r="95" spans="2:12" ht="25.5" customHeight="1">
      <c r="B95" s="90" t="s">
        <v>3</v>
      </c>
      <c r="C95" s="126" t="s">
        <v>70</v>
      </c>
      <c r="D95" s="129">
        <f>_xlfn.SUMIFS(D7:D89,$A$7:$A$89,"第一種国内")</f>
        <v>203472</v>
      </c>
      <c r="E95" s="129">
        <f>_xlfn.SUMIFS(E7:E89,$A$7:$A$89,"第一種国内")</f>
        <v>205650</v>
      </c>
      <c r="F95" s="133">
        <f aca="true" t="shared" si="11" ref="F95:F110">IF(D95=0,"　　　　　－",(E95/D95)-1)</f>
        <v>0.010704175513092773</v>
      </c>
      <c r="G95" s="104">
        <f>_xlfn.SUMIFS(G7:G89,$A$7:$A$89,"第一種国内")</f>
        <v>2476</v>
      </c>
      <c r="H95" s="129">
        <f>_xlfn.SUMIFS(H7:H89,$A$7:$A$89,"第一種国内")</f>
        <v>2320</v>
      </c>
      <c r="I95" s="133">
        <f aca="true" t="shared" si="12" ref="I95:I110">IF(G95=0,"　　　　　－",(H95/G95)-1)</f>
        <v>-0.06300484652665594</v>
      </c>
      <c r="J95" s="104">
        <f>_xlfn.SUMIFS(J7:J89,$A$7:$A$89,"第一種国内")</f>
        <v>205948</v>
      </c>
      <c r="K95" s="129">
        <f>_xlfn.SUMIFS(K7:K89,$A$7:$A$89,"第一種国内")</f>
        <v>207970</v>
      </c>
      <c r="L95" s="133">
        <f aca="true" t="shared" si="13" ref="L95:L110">IF(J95=0,"　　　　　－",(K95/J95)-1)</f>
        <v>0.009818012313787872</v>
      </c>
    </row>
    <row r="96" spans="2:12" ht="25.5" customHeight="1">
      <c r="B96" s="91"/>
      <c r="C96" s="127" t="s">
        <v>71</v>
      </c>
      <c r="D96" s="130">
        <f>_xlfn.SUMIFS(D7:D89,$A$7:$A$89,"第一種国際")</f>
        <v>129818</v>
      </c>
      <c r="E96" s="130">
        <f>_xlfn.SUMIFS(E7:E89,$A$7:$A$89,"第一種国際")</f>
        <v>143311</v>
      </c>
      <c r="F96" s="134">
        <f t="shared" si="11"/>
        <v>0.10393782064120538</v>
      </c>
      <c r="G96" s="77">
        <f>_xlfn.SUMIFS(G7:G89,$A$7:$A$89,"第一種国際")</f>
        <v>4505</v>
      </c>
      <c r="H96" s="130">
        <f>_xlfn.SUMIFS(H7:H89,$A$7:$A$89,"第一種国際")</f>
        <v>4466</v>
      </c>
      <c r="I96" s="134">
        <f t="shared" si="12"/>
        <v>-0.008657047724750289</v>
      </c>
      <c r="J96" s="77">
        <f>_xlfn.SUMIFS(J7:J89,$A$7:$A$89,"第一種国際")</f>
        <v>134323</v>
      </c>
      <c r="K96" s="130">
        <f>_xlfn.SUMIFS(K7:K89,$A$7:$A$89,"第一種国際")</f>
        <v>147777</v>
      </c>
      <c r="L96" s="134">
        <f t="shared" si="13"/>
        <v>0.10016155088852985</v>
      </c>
    </row>
    <row r="97" spans="2:12" ht="25.5" customHeight="1" thickBot="1">
      <c r="B97" s="92"/>
      <c r="C97" s="128" t="s">
        <v>1</v>
      </c>
      <c r="D97" s="131">
        <f>SUM(D67,D70)</f>
        <v>333290</v>
      </c>
      <c r="E97" s="131">
        <f>SUM(E67,E70)</f>
        <v>348961</v>
      </c>
      <c r="F97" s="135">
        <f t="shared" si="11"/>
        <v>0.04701911248462309</v>
      </c>
      <c r="G97" s="54">
        <f>SUM(G67,G70)</f>
        <v>6981</v>
      </c>
      <c r="H97" s="131">
        <f>SUM(H67,H70)</f>
        <v>6786</v>
      </c>
      <c r="I97" s="135">
        <f t="shared" si="12"/>
        <v>-0.027932960893854775</v>
      </c>
      <c r="J97" s="54">
        <f>SUM(J67,J70)</f>
        <v>340271</v>
      </c>
      <c r="K97" s="131">
        <f>SUM(K67,K70)</f>
        <v>355747</v>
      </c>
      <c r="L97" s="135">
        <f t="shared" si="13"/>
        <v>0.045481395711065575</v>
      </c>
    </row>
    <row r="98" spans="2:12" ht="25.5" customHeight="1">
      <c r="B98" s="90" t="s">
        <v>15</v>
      </c>
      <c r="C98" s="126" t="s">
        <v>70</v>
      </c>
      <c r="D98" s="129">
        <f>_xlfn.SUMIFS(D7:D89,$A$7:$A$89,"第二種国内")</f>
        <v>118941</v>
      </c>
      <c r="E98" s="129">
        <f>_xlfn.SUMIFS(E7:E89,$A$7:$A$89,"第二種国内")</f>
        <v>121504</v>
      </c>
      <c r="F98" s="133">
        <f t="shared" si="11"/>
        <v>0.021548498835557206</v>
      </c>
      <c r="G98" s="104">
        <f>_xlfn.SUMIFS(G7:G89,$A$7:$A$89,"第二種国内")</f>
        <v>7040</v>
      </c>
      <c r="H98" s="129">
        <f>_xlfn.SUMIFS(H7:H89,$A$7:$A$89,"第二種国内")</f>
        <v>6666</v>
      </c>
      <c r="I98" s="133">
        <f t="shared" si="12"/>
        <v>-0.05312499999999998</v>
      </c>
      <c r="J98" s="104">
        <f>_xlfn.SUMIFS(J7:J89,$A$7:$A$89,"第二種国内")</f>
        <v>125981</v>
      </c>
      <c r="K98" s="129">
        <f>_xlfn.SUMIFS(K7:K89,$A$7:$A$89,"第二種国内")</f>
        <v>128170</v>
      </c>
      <c r="L98" s="133">
        <f t="shared" si="13"/>
        <v>0.017375636008604367</v>
      </c>
    </row>
    <row r="99" spans="2:12" ht="25.5" customHeight="1">
      <c r="B99" s="91"/>
      <c r="C99" s="127" t="s">
        <v>71</v>
      </c>
      <c r="D99" s="130">
        <f>_xlfn.SUMIFS(D7:D89,$A$7:$A$89,"第二種国際")</f>
        <v>9027</v>
      </c>
      <c r="E99" s="130">
        <f>_xlfn.SUMIFS(E7:E89,$A$7:$A$89,"第二種国際")</f>
        <v>11327</v>
      </c>
      <c r="F99" s="134">
        <f t="shared" si="11"/>
        <v>0.254791182009527</v>
      </c>
      <c r="G99" s="77">
        <f>_xlfn.SUMIFS(G7:G89,$A$7:$A$89,"第二種国際")</f>
        <v>879</v>
      </c>
      <c r="H99" s="130">
        <f>_xlfn.SUMIFS(H7:H89,$A$7:$A$89,"第二種国際")</f>
        <v>1101</v>
      </c>
      <c r="I99" s="134">
        <f t="shared" si="12"/>
        <v>0.2525597269624573</v>
      </c>
      <c r="J99" s="77">
        <f>_xlfn.SUMIFS(J7:J89,$A$7:$A$89,"第二種国際")</f>
        <v>9906</v>
      </c>
      <c r="K99" s="130">
        <f>_xlfn.SUMIFS(K7:K89,$A$7:$A$89,"第二種国際")</f>
        <v>12428</v>
      </c>
      <c r="L99" s="134">
        <f t="shared" si="13"/>
        <v>0.25459317585301844</v>
      </c>
    </row>
    <row r="100" spans="2:12" ht="25.5" customHeight="1" thickBot="1">
      <c r="B100" s="92"/>
      <c r="C100" s="128" t="s">
        <v>1</v>
      </c>
      <c r="D100" s="131">
        <f>SUM(D98:D99)</f>
        <v>127968</v>
      </c>
      <c r="E100" s="131">
        <f>SUM(E98:E99)</f>
        <v>132831</v>
      </c>
      <c r="F100" s="135">
        <f t="shared" si="11"/>
        <v>0.03800168792198044</v>
      </c>
      <c r="G100" s="54">
        <f>SUM(G98:G99)</f>
        <v>7919</v>
      </c>
      <c r="H100" s="131">
        <f>SUM(H98:H99)</f>
        <v>7767</v>
      </c>
      <c r="I100" s="135">
        <f t="shared" si="12"/>
        <v>-0.01919434272004039</v>
      </c>
      <c r="J100" s="54">
        <f>SUM(J98:J99)</f>
        <v>135887</v>
      </c>
      <c r="K100" s="131">
        <f>SUM(K98:K99)</f>
        <v>140598</v>
      </c>
      <c r="L100" s="135">
        <f t="shared" si="13"/>
        <v>0.034668511336625185</v>
      </c>
    </row>
    <row r="101" spans="2:12" ht="25.5" customHeight="1">
      <c r="B101" s="90" t="s">
        <v>31</v>
      </c>
      <c r="C101" s="126" t="s">
        <v>70</v>
      </c>
      <c r="D101" s="129">
        <f>_xlfn.SUMIFS(D7:D89,$A$7:$A$89,"第三種国内")</f>
        <v>32278</v>
      </c>
      <c r="E101" s="129">
        <f>_xlfn.SUMIFS(E7:E89,$A$7:$A$89,"第三種国内")</f>
        <v>32193</v>
      </c>
      <c r="F101" s="133">
        <f t="shared" si="11"/>
        <v>-0.0026333725757481385</v>
      </c>
      <c r="G101" s="104">
        <f>_xlfn.SUMIFS(G7:G89,$A$7:$A$89,"第三種国内")</f>
        <v>7593</v>
      </c>
      <c r="H101" s="129">
        <f>_xlfn.SUMIFS(H7:H89,$A$7:$A$89,"第三種国内")</f>
        <v>7743</v>
      </c>
      <c r="I101" s="133">
        <f t="shared" si="12"/>
        <v>0.019755037534571418</v>
      </c>
      <c r="J101" s="104">
        <f>_xlfn.SUMIFS(J7:J89,$A$7:$A$89,"第三種国内")</f>
        <v>39871</v>
      </c>
      <c r="K101" s="129">
        <f>_xlfn.SUMIFS(K7:K89,$A$7:$A$89,"第三種国内")</f>
        <v>39936</v>
      </c>
      <c r="L101" s="133">
        <f t="shared" si="13"/>
        <v>0.0016302575806976805</v>
      </c>
    </row>
    <row r="102" spans="2:12" ht="25.5" customHeight="1">
      <c r="B102" s="91"/>
      <c r="C102" s="127" t="s">
        <v>71</v>
      </c>
      <c r="D102" s="130">
        <f>_xlfn.SUMIFS(D7:D89,$A$7:$A$89,"第三種国際")</f>
        <v>1405</v>
      </c>
      <c r="E102" s="130">
        <f>_xlfn.SUMIFS(E7:E89,$A$7:$A$89,"第三種国際")</f>
        <v>1492</v>
      </c>
      <c r="F102" s="134">
        <f t="shared" si="11"/>
        <v>0.06192170818505338</v>
      </c>
      <c r="G102" s="77">
        <f>_xlfn.SUMIFS(G7:G89,$A$7:$A$89,"第三種国際")</f>
        <v>154</v>
      </c>
      <c r="H102" s="130">
        <f>_xlfn.SUMIFS(H7:H89,$A$7:$A$89,"第三種国際")</f>
        <v>252</v>
      </c>
      <c r="I102" s="134">
        <f t="shared" si="12"/>
        <v>0.6363636363636365</v>
      </c>
      <c r="J102" s="77">
        <f>_xlfn.SUMIFS(J7:J89,$A$7:$A$89,"第三種国際")</f>
        <v>1559</v>
      </c>
      <c r="K102" s="130">
        <f>_xlfn.SUMIFS(K7:K89,$A$7:$A$89,"第三種国際")</f>
        <v>1744</v>
      </c>
      <c r="L102" s="134">
        <f t="shared" si="13"/>
        <v>0.11866581141757537</v>
      </c>
    </row>
    <row r="103" spans="2:12" ht="25.5" customHeight="1" thickBot="1">
      <c r="B103" s="92"/>
      <c r="C103" s="93" t="s">
        <v>1</v>
      </c>
      <c r="D103" s="131">
        <f>SUM(D101:D102)</f>
        <v>33683</v>
      </c>
      <c r="E103" s="131">
        <f>SUM(E101:E102)</f>
        <v>33685</v>
      </c>
      <c r="F103" s="135">
        <f t="shared" si="11"/>
        <v>5.937713386572341E-05</v>
      </c>
      <c r="G103" s="54">
        <f>SUM(G101:G102)</f>
        <v>7747</v>
      </c>
      <c r="H103" s="131">
        <f>SUM(H101:H102)</f>
        <v>7995</v>
      </c>
      <c r="I103" s="135">
        <f t="shared" si="12"/>
        <v>0.03201239189363614</v>
      </c>
      <c r="J103" s="54">
        <f>SUM(J101:J102)</f>
        <v>41430</v>
      </c>
      <c r="K103" s="131">
        <f>SUM(K101:K102)</f>
        <v>41680</v>
      </c>
      <c r="L103" s="135">
        <f t="shared" si="13"/>
        <v>0.00603427468018336</v>
      </c>
    </row>
    <row r="104" spans="2:12" ht="25.5" customHeight="1">
      <c r="B104" s="90" t="s">
        <v>33</v>
      </c>
      <c r="C104" s="126" t="s">
        <v>70</v>
      </c>
      <c r="D104" s="129">
        <f>_xlfn.SUMIFS(D7:D89,$A$7:$A$89,"共用国内")</f>
        <v>7531</v>
      </c>
      <c r="E104" s="129">
        <f>_xlfn.SUMIFS(E7:E89,$A$7:$A$89,"共用国内")</f>
        <v>7991</v>
      </c>
      <c r="F104" s="133">
        <f t="shared" si="11"/>
        <v>0.06108086575487981</v>
      </c>
      <c r="G104" s="104">
        <f>_xlfn.SUMIFS(G7:G89,$A$7:$A$89,"共用国内")</f>
        <v>2556</v>
      </c>
      <c r="H104" s="129">
        <f>_xlfn.SUMIFS(H7:H89,$A$7:$A$89,"共用国内")</f>
        <v>2222</v>
      </c>
      <c r="I104" s="133">
        <f t="shared" si="12"/>
        <v>-0.13067292644757433</v>
      </c>
      <c r="J104" s="104">
        <f>_xlfn.SUMIFS(J7:J89,$A$7:$A$89,"共用国内")</f>
        <v>10087</v>
      </c>
      <c r="K104" s="129">
        <f>_xlfn.SUMIFS(K7:K89,$A$7:$A$89,"共用国内")</f>
        <v>10213</v>
      </c>
      <c r="L104" s="133">
        <f t="shared" si="13"/>
        <v>0.012491325468424685</v>
      </c>
    </row>
    <row r="105" spans="2:12" ht="25.5" customHeight="1">
      <c r="B105" s="91"/>
      <c r="C105" s="127" t="s">
        <v>71</v>
      </c>
      <c r="D105" s="130">
        <f>_xlfn.SUMIFS(D7:D89,$A$7:$A$89,"共用国際")</f>
        <v>497</v>
      </c>
      <c r="E105" s="130">
        <f>_xlfn.SUMIFS(E7:E89,$A$7:$A$89,"共用国際")</f>
        <v>314</v>
      </c>
      <c r="F105" s="134">
        <f t="shared" si="11"/>
        <v>-0.36820925553319916</v>
      </c>
      <c r="G105" s="77">
        <f>_xlfn.SUMIFS(G7:G89,$A$7:$A$89,"共用国際")</f>
        <v>8</v>
      </c>
      <c r="H105" s="130">
        <f>_xlfn.SUMIFS(H7:H89,$A$7:$A$89,"共用国際")</f>
        <v>27</v>
      </c>
      <c r="I105" s="134">
        <f t="shared" si="12"/>
        <v>2.375</v>
      </c>
      <c r="J105" s="77">
        <f>_xlfn.SUMIFS(J7:J89,$A$7:$A$89,"共用国際")</f>
        <v>505</v>
      </c>
      <c r="K105" s="130">
        <f>_xlfn.SUMIFS(K7:K89,$A$7:$A$89,"共用国際")</f>
        <v>341</v>
      </c>
      <c r="L105" s="134">
        <f t="shared" si="13"/>
        <v>-0.3247524752475247</v>
      </c>
    </row>
    <row r="106" spans="2:12" ht="25.5" customHeight="1" thickBot="1">
      <c r="B106" s="92"/>
      <c r="C106" s="93" t="s">
        <v>1</v>
      </c>
      <c r="D106" s="131">
        <f>SUM(D104:D105)</f>
        <v>8028</v>
      </c>
      <c r="E106" s="131">
        <f>SUM(E104:E105)</f>
        <v>8305</v>
      </c>
      <c r="F106" s="135">
        <f t="shared" si="11"/>
        <v>0.03450423517688095</v>
      </c>
      <c r="G106" s="54">
        <f>SUM(G104:G105)</f>
        <v>2564</v>
      </c>
      <c r="H106" s="131">
        <f>SUM(H104:H105)</f>
        <v>2249</v>
      </c>
      <c r="I106" s="135">
        <f t="shared" si="12"/>
        <v>-0.12285491419656791</v>
      </c>
      <c r="J106" s="54">
        <f>SUM(J104:J105)</f>
        <v>10592</v>
      </c>
      <c r="K106" s="131">
        <f>SUM(K104:K105)</f>
        <v>10554</v>
      </c>
      <c r="L106" s="135">
        <f t="shared" si="13"/>
        <v>-0.0035876132930513505</v>
      </c>
    </row>
    <row r="107" spans="2:12" ht="25.5" customHeight="1" thickBot="1">
      <c r="B107" s="94" t="s">
        <v>35</v>
      </c>
      <c r="C107" s="95" t="s">
        <v>43</v>
      </c>
      <c r="D107" s="132">
        <f>_xlfn.SUMIFS(D7:D89,$A$7:$A$89,"その他国内")</f>
        <v>4455</v>
      </c>
      <c r="E107" s="132">
        <f>_xlfn.SUMIFS(E7:E89,$A$7:$A$89,"その他国内")</f>
        <v>4473</v>
      </c>
      <c r="F107" s="136">
        <f t="shared" si="11"/>
        <v>0.004040404040404066</v>
      </c>
      <c r="G107" s="105">
        <f>_xlfn.SUMIFS(G7:G89,$A$7:$A$89,"その他国内")</f>
        <v>2699</v>
      </c>
      <c r="H107" s="132">
        <f>_xlfn.SUMIFS(H7:H89,$A$7:$A$89,"その他国内")</f>
        <v>2865</v>
      </c>
      <c r="I107" s="136">
        <f t="shared" si="12"/>
        <v>0.06150426083734706</v>
      </c>
      <c r="J107" s="105">
        <f>_xlfn.SUMIFS(J7:J89,$A$7:$A$89,"その他国内")</f>
        <v>7154</v>
      </c>
      <c r="K107" s="132">
        <f>_xlfn.SUMIFS(K7:K89,$A$7:$A$89,"その他国内")</f>
        <v>7338</v>
      </c>
      <c r="L107" s="136">
        <f t="shared" si="13"/>
        <v>0.02571987699189271</v>
      </c>
    </row>
    <row r="108" spans="2:12" ht="25.5" customHeight="1">
      <c r="B108" s="90" t="s">
        <v>72</v>
      </c>
      <c r="C108" s="126" t="s">
        <v>70</v>
      </c>
      <c r="D108" s="129">
        <f>SUM(D98,D101,D104,D107)</f>
        <v>163205</v>
      </c>
      <c r="E108" s="129">
        <f>SUM(E98,E101,E104,E107)</f>
        <v>166161</v>
      </c>
      <c r="F108" s="133">
        <f t="shared" si="11"/>
        <v>0.018112190190251454</v>
      </c>
      <c r="G108" s="129">
        <f>SUM(G98,G101,G104,G107)</f>
        <v>19888</v>
      </c>
      <c r="H108" s="129">
        <f>SUM(H98,H101,H104,H107)</f>
        <v>19496</v>
      </c>
      <c r="I108" s="133">
        <f t="shared" si="12"/>
        <v>-0.019710378117457794</v>
      </c>
      <c r="J108" s="129">
        <f>SUM(J98,J101,J104,J107)</f>
        <v>183093</v>
      </c>
      <c r="K108" s="129">
        <f>SUM(K98,K101,K104,K107)</f>
        <v>185657</v>
      </c>
      <c r="L108" s="133">
        <f t="shared" si="13"/>
        <v>0.014003812270267035</v>
      </c>
    </row>
    <row r="109" spans="2:12" ht="25.5" customHeight="1">
      <c r="B109" s="91" t="s">
        <v>73</v>
      </c>
      <c r="C109" s="127" t="s">
        <v>71</v>
      </c>
      <c r="D109" s="130">
        <f>SUM(D99,D102,D105)</f>
        <v>10929</v>
      </c>
      <c r="E109" s="130">
        <f>SUM(E99,E102,E105)</f>
        <v>13133</v>
      </c>
      <c r="F109" s="134">
        <f t="shared" si="11"/>
        <v>0.2016652941714705</v>
      </c>
      <c r="G109" s="130">
        <f>SUM(G99,G102,G105)</f>
        <v>1041</v>
      </c>
      <c r="H109" s="130">
        <f>SUM(H99,H102,H105)</f>
        <v>1380</v>
      </c>
      <c r="I109" s="134">
        <f t="shared" si="12"/>
        <v>0.3256484149855907</v>
      </c>
      <c r="J109" s="130">
        <f>SUM(J99,J102,J105)</f>
        <v>11970</v>
      </c>
      <c r="K109" s="130">
        <f>SUM(K99,K102,K105)</f>
        <v>14513</v>
      </c>
      <c r="L109" s="134">
        <f t="shared" si="13"/>
        <v>0.21244778613199666</v>
      </c>
    </row>
    <row r="110" spans="2:12" s="55" customFormat="1" ht="25.5" customHeight="1" thickBot="1">
      <c r="B110" s="92"/>
      <c r="C110" s="93" t="s">
        <v>1</v>
      </c>
      <c r="D110" s="131">
        <f>SUM(D108:D109)</f>
        <v>174134</v>
      </c>
      <c r="E110" s="131">
        <f>SUM(E108:E109)</f>
        <v>179294</v>
      </c>
      <c r="F110" s="135">
        <f t="shared" si="11"/>
        <v>0.029632352096661263</v>
      </c>
      <c r="G110" s="54">
        <f>SUM(G108:G109)</f>
        <v>20929</v>
      </c>
      <c r="H110" s="131">
        <f>SUM(H108:H109)</f>
        <v>20876</v>
      </c>
      <c r="I110" s="135">
        <f t="shared" si="12"/>
        <v>-0.0025323713507573453</v>
      </c>
      <c r="J110" s="54">
        <f>SUM(J108:J109)</f>
        <v>195063</v>
      </c>
      <c r="K110" s="131">
        <f>SUM(K108:K109)</f>
        <v>200170</v>
      </c>
      <c r="L110" s="135">
        <f t="shared" si="13"/>
        <v>0.0261812850207368</v>
      </c>
    </row>
    <row r="111" s="55" customFormat="1" ht="13.5"/>
    <row r="112" s="55" customFormat="1" ht="13.5"/>
    <row r="113" s="55" customFormat="1" ht="13.5"/>
    <row r="114" s="55" customFormat="1" ht="13.5"/>
    <row r="115" s="55" customFormat="1" ht="13.5"/>
  </sheetData>
  <sheetProtection/>
  <mergeCells count="4">
    <mergeCell ref="D2:F2"/>
    <mergeCell ref="G2:I2"/>
    <mergeCell ref="J2:L2"/>
    <mergeCell ref="B1:L1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5"/>
  <sheetViews>
    <sheetView zoomScale="75" zoomScaleNormal="75" zoomScalePageLayoutView="0" workbookViewId="0" topLeftCell="A1">
      <pane xSplit="3" ySplit="3" topLeftCell="D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E96" sqref="E96"/>
    </sheetView>
  </sheetViews>
  <sheetFormatPr defaultColWidth="9.00390625" defaultRowHeight="13.5"/>
  <cols>
    <col min="1" max="1" width="2.125" style="56" customWidth="1"/>
    <col min="2" max="2" width="21.375" style="96" customWidth="1"/>
    <col min="3" max="3" width="11.00390625" style="96" customWidth="1"/>
    <col min="4" max="4" width="21.125" style="56" customWidth="1"/>
    <col min="5" max="5" width="14.625" style="97" customWidth="1"/>
    <col min="6" max="6" width="21.125" style="56" customWidth="1"/>
    <col min="7" max="7" width="14.625" style="97" customWidth="1"/>
    <col min="8" max="8" width="14.625" style="56" customWidth="1"/>
    <col min="9" max="9" width="13.125" style="56" customWidth="1"/>
    <col min="10" max="10" width="14.625" style="56" customWidth="1"/>
    <col min="11" max="11" width="14.625" style="97" customWidth="1"/>
    <col min="12" max="16384" width="9.00390625" style="56" customWidth="1"/>
  </cols>
  <sheetData>
    <row r="1" spans="2:11" ht="29.25" customHeight="1" thickBot="1">
      <c r="B1" s="484" t="str">
        <f>'入力シート'!B1</f>
        <v>管内空港の利用概況集計表（平成29年年度確定値）</v>
      </c>
      <c r="C1" s="484"/>
      <c r="D1" s="484"/>
      <c r="E1" s="484"/>
      <c r="F1" s="484"/>
      <c r="G1" s="484"/>
      <c r="H1" s="484"/>
      <c r="I1" s="484"/>
      <c r="J1" s="484"/>
      <c r="K1" s="484"/>
    </row>
    <row r="2" spans="2:11" ht="28.5" customHeight="1" thickBot="1" thickTop="1">
      <c r="B2" s="59" t="s">
        <v>53</v>
      </c>
      <c r="C2" s="60"/>
      <c r="D2" s="480" t="s">
        <v>40</v>
      </c>
      <c r="E2" s="482"/>
      <c r="F2" s="480" t="s">
        <v>41</v>
      </c>
      <c r="G2" s="482"/>
      <c r="H2" s="480" t="s">
        <v>102</v>
      </c>
      <c r="I2" s="481"/>
      <c r="J2" s="481"/>
      <c r="K2" s="482"/>
    </row>
    <row r="3" spans="2:11" s="259" customFormat="1" ht="35.25" thickBot="1">
      <c r="B3" s="252"/>
      <c r="C3" s="253"/>
      <c r="D3" s="254" t="s">
        <v>0</v>
      </c>
      <c r="E3" s="255" t="s">
        <v>91</v>
      </c>
      <c r="F3" s="256" t="s">
        <v>49</v>
      </c>
      <c r="G3" s="255" t="s">
        <v>91</v>
      </c>
      <c r="H3" s="257" t="s">
        <v>99</v>
      </c>
      <c r="I3" s="258" t="s">
        <v>100</v>
      </c>
      <c r="J3" s="314" t="s">
        <v>101</v>
      </c>
      <c r="K3" s="255" t="s">
        <v>91</v>
      </c>
    </row>
    <row r="4" spans="2:11" ht="18.75" customHeight="1">
      <c r="B4" s="64"/>
      <c r="C4" s="65" t="s">
        <v>43</v>
      </c>
      <c r="D4" s="168">
        <f>'入力シート'!E4</f>
        <v>25300007</v>
      </c>
      <c r="E4" s="169">
        <f>'入力シート'!F4</f>
        <v>0.043932591186867764</v>
      </c>
      <c r="F4" s="168">
        <f>'入力シート'!H4</f>
        <v>210642620</v>
      </c>
      <c r="G4" s="169">
        <f>'入力シート'!I4</f>
        <v>-0.01951020873817355</v>
      </c>
      <c r="H4" s="282">
        <f>'入力シート 着陸回数'!E4</f>
        <v>95645</v>
      </c>
      <c r="I4" s="283">
        <f>'入力シート 着陸回数'!H4</f>
        <v>4143</v>
      </c>
      <c r="J4" s="315">
        <f>'入力シート 着陸回数'!K4</f>
        <v>99788</v>
      </c>
      <c r="K4" s="169">
        <f>'入力シート 着陸回数'!L4</f>
        <v>0.010296544532301999</v>
      </c>
    </row>
    <row r="5" spans="2:11" ht="17.25" customHeight="1">
      <c r="B5" s="35" t="s">
        <v>38</v>
      </c>
      <c r="C5" s="58" t="s">
        <v>44</v>
      </c>
      <c r="D5" s="170">
        <f>'入力シート'!E5</f>
        <v>3744375</v>
      </c>
      <c r="E5" s="171">
        <f>'入力シート'!F5</f>
        <v>0.22964911220606643</v>
      </c>
      <c r="F5" s="170">
        <f>'入力シート'!H5</f>
        <v>16931847</v>
      </c>
      <c r="G5" s="171">
        <f>'入力シート'!I5</f>
        <v>0.6102595535131783</v>
      </c>
      <c r="H5" s="284">
        <f>'入力シート 着陸回数'!E5</f>
        <v>9888</v>
      </c>
      <c r="I5" s="285">
        <f>'入力シート 着陸回数'!H5</f>
        <v>940</v>
      </c>
      <c r="J5" s="316">
        <f>'入力シート 着陸回数'!K5</f>
        <v>10828</v>
      </c>
      <c r="K5" s="171">
        <f>'入力シート 着陸回数'!L5</f>
        <v>0.29012272131538186</v>
      </c>
    </row>
    <row r="6" spans="2:11" ht="18.75" customHeight="1" thickBot="1">
      <c r="B6" s="67"/>
      <c r="C6" s="68" t="s">
        <v>1</v>
      </c>
      <c r="D6" s="172">
        <f>'入力シート'!E6</f>
        <v>29044382</v>
      </c>
      <c r="E6" s="173">
        <f>'入力シート'!F6</f>
        <v>0.06466255362281825</v>
      </c>
      <c r="F6" s="174">
        <f>'入力シート'!H6</f>
        <v>227574467</v>
      </c>
      <c r="G6" s="173">
        <f>'入力シート'!I6</f>
        <v>0.009875387644010525</v>
      </c>
      <c r="H6" s="286">
        <f>'入力シート 着陸回数'!E6</f>
        <v>105533</v>
      </c>
      <c r="I6" s="287">
        <f>'入力シート 着陸回数'!H6</f>
        <v>5083</v>
      </c>
      <c r="J6" s="317">
        <f>'入力シート 着陸回数'!K6</f>
        <v>110616</v>
      </c>
      <c r="K6" s="183">
        <f>'入力シート 着陸回数'!L6</f>
        <v>0.032212310104139386</v>
      </c>
    </row>
    <row r="7" spans="2:11" ht="18.75" customHeight="1">
      <c r="B7" s="35"/>
      <c r="C7" s="57" t="s">
        <v>43</v>
      </c>
      <c r="D7" s="424">
        <f>'入力シート'!E7</f>
        <v>19597660</v>
      </c>
      <c r="E7" s="425">
        <f>'入力シート'!F7</f>
        <v>0.04108273633035919</v>
      </c>
      <c r="F7" s="177">
        <f>'入力シート'!H7</f>
        <v>191356857</v>
      </c>
      <c r="G7" s="176">
        <f>'入力シート'!I7</f>
        <v>-0.014524426401540502</v>
      </c>
      <c r="H7" s="282">
        <f>'入力シート 着陸回数'!E7</f>
        <v>65198</v>
      </c>
      <c r="I7" s="283">
        <f>'入力シート 着陸回数'!H7</f>
        <v>312</v>
      </c>
      <c r="J7" s="315">
        <f>'入力シート 着陸回数'!K7</f>
        <v>65510</v>
      </c>
      <c r="K7" s="169">
        <f>'入力シート 着陸回数'!L7</f>
        <v>0.017188640280732193</v>
      </c>
    </row>
    <row r="8" spans="2:11" ht="17.25" customHeight="1">
      <c r="B8" s="35" t="s">
        <v>4</v>
      </c>
      <c r="C8" s="69" t="s">
        <v>44</v>
      </c>
      <c r="D8" s="422">
        <f>'入力シート'!E8</f>
        <v>3494714</v>
      </c>
      <c r="E8" s="423">
        <f>'入力シート'!F8</f>
        <v>0.28447045531312587</v>
      </c>
      <c r="F8" s="179">
        <f>'入力シート'!H8</f>
        <v>16931847</v>
      </c>
      <c r="G8" s="171">
        <f>'入力シート'!I8</f>
        <v>0.6102595535131783</v>
      </c>
      <c r="H8" s="284">
        <f>'入力シート 着陸回数'!E8</f>
        <v>9166</v>
      </c>
      <c r="I8" s="285">
        <f>'入力シート 着陸回数'!H8</f>
        <v>734</v>
      </c>
      <c r="J8" s="316">
        <f>'入力シート 着陸回数'!K8</f>
        <v>9900</v>
      </c>
      <c r="K8" s="171">
        <f>'入力シート 着陸回数'!L8</f>
        <v>0.38094573859673586</v>
      </c>
    </row>
    <row r="9" spans="2:11" ht="18" customHeight="1">
      <c r="B9" s="35"/>
      <c r="C9" s="70" t="s">
        <v>1</v>
      </c>
      <c r="D9" s="180">
        <f>'入力シート'!E9</f>
        <v>23092374</v>
      </c>
      <c r="E9" s="181">
        <f>'入力シート'!F9</f>
        <v>0.07181812396899168</v>
      </c>
      <c r="F9" s="182">
        <f>'入力シート'!H9</f>
        <v>208288704</v>
      </c>
      <c r="G9" s="181">
        <f>'入力シート'!I9</f>
        <v>0.01757055665090501</v>
      </c>
      <c r="H9" s="201">
        <f>'入力シート 着陸回数'!E9</f>
        <v>74364</v>
      </c>
      <c r="I9" s="288">
        <f>'入力シート 着陸回数'!H9</f>
        <v>1046</v>
      </c>
      <c r="J9" s="318">
        <f>'入力シート 着陸回数'!K9</f>
        <v>75410</v>
      </c>
      <c r="K9" s="188">
        <f>'入力シート 着陸回数'!L9</f>
        <v>0.053624322360699805</v>
      </c>
    </row>
    <row r="10" spans="2:11" ht="17.25" customHeight="1">
      <c r="B10" s="38"/>
      <c r="C10" s="71" t="s">
        <v>43</v>
      </c>
      <c r="D10" s="180">
        <f>'入力シート'!E10</f>
        <v>1074361</v>
      </c>
      <c r="E10" s="183">
        <f>'入力シート'!F10</f>
        <v>0.06749805500437689</v>
      </c>
      <c r="F10" s="184">
        <f>'入力シート'!H10</f>
        <v>5408372</v>
      </c>
      <c r="G10" s="183">
        <f>'入力シート'!I10</f>
        <v>0.007949599724487832</v>
      </c>
      <c r="H10" s="286">
        <f>'入力シート 着陸回数'!E10</f>
        <v>2988</v>
      </c>
      <c r="I10" s="287">
        <f>'入力シート 着陸回数'!H10</f>
        <v>271</v>
      </c>
      <c r="J10" s="317">
        <f>'入力シート 着陸回数'!K10</f>
        <v>3259</v>
      </c>
      <c r="K10" s="183">
        <f>'入力シート 着陸回数'!L10</f>
        <v>-0.01570522500755056</v>
      </c>
    </row>
    <row r="11" spans="2:11" ht="17.25" customHeight="1">
      <c r="B11" s="35" t="s">
        <v>5</v>
      </c>
      <c r="C11" s="58" t="s">
        <v>44</v>
      </c>
      <c r="D11" s="422">
        <f>'入力シート'!E11</f>
        <v>56354</v>
      </c>
      <c r="E11" s="426">
        <f>'入力シート'!F11</f>
        <v>-0.5142105943709323</v>
      </c>
      <c r="F11" s="186">
        <f>'入力シート'!H11</f>
        <v>0</v>
      </c>
      <c r="G11" s="185" t="str">
        <f>'入力シート'!I11</f>
        <v>　　　　　 －</v>
      </c>
      <c r="H11" s="284">
        <f>'入力シート 着陸回数'!E11</f>
        <v>104</v>
      </c>
      <c r="I11" s="285">
        <f>'入力シート 着陸回数'!H11</f>
        <v>122</v>
      </c>
      <c r="J11" s="316">
        <f>'入力シート 着陸回数'!K11</f>
        <v>226</v>
      </c>
      <c r="K11" s="171">
        <f>'入力シート 着陸回数'!L11</f>
        <v>-0.47319347319347316</v>
      </c>
    </row>
    <row r="12" spans="2:11" ht="18" customHeight="1">
      <c r="B12" s="39"/>
      <c r="C12" s="72" t="s">
        <v>1</v>
      </c>
      <c r="D12" s="187">
        <f>'入力シート'!E12</f>
        <v>1130715</v>
      </c>
      <c r="E12" s="188">
        <f>'入力シート'!F12</f>
        <v>0.007377716640800225</v>
      </c>
      <c r="F12" s="189">
        <f>'入力シート'!H12</f>
        <v>5408372</v>
      </c>
      <c r="G12" s="188">
        <f>'入力シート'!I12</f>
        <v>0.007949599724487832</v>
      </c>
      <c r="H12" s="201">
        <f>'入力シート 着陸回数'!E12</f>
        <v>3092</v>
      </c>
      <c r="I12" s="288">
        <f>'入力シート 着陸回数'!H12</f>
        <v>393</v>
      </c>
      <c r="J12" s="318">
        <f>'入力シート 着陸回数'!K12</f>
        <v>3485</v>
      </c>
      <c r="K12" s="188">
        <f>'入力シート 着陸回数'!L12</f>
        <v>-0.06818181818181823</v>
      </c>
    </row>
    <row r="13" spans="2:11" ht="17.25" customHeight="1">
      <c r="B13" s="41"/>
      <c r="C13" s="57" t="s">
        <v>43</v>
      </c>
      <c r="D13" s="175">
        <f>'入力シート'!E13</f>
        <v>198796</v>
      </c>
      <c r="E13" s="176">
        <f>'入力シート'!F13</f>
        <v>0.031795297659209965</v>
      </c>
      <c r="F13" s="177">
        <f>'入力シート'!H13</f>
        <v>206769</v>
      </c>
      <c r="G13" s="176">
        <f>'入力シート'!I13</f>
        <v>-0.36100560903626555</v>
      </c>
      <c r="H13" s="286">
        <f>'入力シート 着陸回数'!E13</f>
        <v>1120</v>
      </c>
      <c r="I13" s="287">
        <f>'入力シート 着陸回数'!H13</f>
        <v>202</v>
      </c>
      <c r="J13" s="317">
        <f>'入力シート 着陸回数'!K13</f>
        <v>1322</v>
      </c>
      <c r="K13" s="183">
        <f>'入力シート 着陸回数'!L13</f>
        <v>-0.041334300217548914</v>
      </c>
    </row>
    <row r="14" spans="2:11" ht="17.25" customHeight="1">
      <c r="B14" s="42" t="s">
        <v>6</v>
      </c>
      <c r="C14" s="69" t="s">
        <v>44</v>
      </c>
      <c r="D14" s="178">
        <f>'入力シート'!E14</f>
        <v>0</v>
      </c>
      <c r="E14" s="185" t="str">
        <f>'入力シート'!F14</f>
        <v>　　　　　 －</v>
      </c>
      <c r="F14" s="179">
        <f>'入力シート'!H14</f>
        <v>0</v>
      </c>
      <c r="G14" s="185" t="str">
        <f>'入力シート'!I14</f>
        <v>　　　　　 －</v>
      </c>
      <c r="H14" s="284">
        <f>'入力シート 着陸回数'!E14</f>
        <v>0</v>
      </c>
      <c r="I14" s="285">
        <f>'入力シート 着陸回数'!H14</f>
        <v>0</v>
      </c>
      <c r="J14" s="316">
        <f>'入力シート 着陸回数'!K14</f>
        <v>0</v>
      </c>
      <c r="K14" s="171">
        <f>'入力シート 着陸回数'!L14</f>
        <v>-1</v>
      </c>
    </row>
    <row r="15" spans="2:11" ht="18" customHeight="1">
      <c r="B15" s="42"/>
      <c r="C15" s="70" t="s">
        <v>45</v>
      </c>
      <c r="D15" s="180">
        <f>'入力シート'!E15</f>
        <v>198796</v>
      </c>
      <c r="E15" s="188">
        <f>'入力シート'!F15</f>
        <v>0.031795297659209965</v>
      </c>
      <c r="F15" s="182">
        <f>'入力シート'!H15</f>
        <v>206769</v>
      </c>
      <c r="G15" s="188">
        <f>'入力シート'!I15</f>
        <v>-0.36100560903626555</v>
      </c>
      <c r="H15" s="201">
        <f>'入力シート 着陸回数'!E15</f>
        <v>1120</v>
      </c>
      <c r="I15" s="288">
        <f>'入力シート 着陸回数'!H15</f>
        <v>202</v>
      </c>
      <c r="J15" s="318">
        <f>'入力シート 着陸回数'!K15</f>
        <v>1322</v>
      </c>
      <c r="K15" s="188">
        <f>'入力シート 着陸回数'!L15</f>
        <v>-0.04202898550724643</v>
      </c>
    </row>
    <row r="16" spans="2:11" ht="17.25" customHeight="1">
      <c r="B16" s="38"/>
      <c r="C16" s="71" t="s">
        <v>43</v>
      </c>
      <c r="D16" s="180">
        <f>'入力シート'!E16</f>
        <v>745912</v>
      </c>
      <c r="E16" s="183">
        <f>'入力シート'!F16</f>
        <v>0.030756368711609916</v>
      </c>
      <c r="F16" s="184">
        <f>'入力シート'!H16</f>
        <v>2419400</v>
      </c>
      <c r="G16" s="183">
        <f>'入力シート'!I16</f>
        <v>-0.07032327726991516</v>
      </c>
      <c r="H16" s="286">
        <f>'入力シート 着陸回数'!E16</f>
        <v>4620</v>
      </c>
      <c r="I16" s="287">
        <f>'入力シート 着陸回数'!H16</f>
        <v>82</v>
      </c>
      <c r="J16" s="317">
        <f>'入力シート 着陸回数'!K16</f>
        <v>4702</v>
      </c>
      <c r="K16" s="183">
        <f>'入力シート 着陸回数'!L16</f>
        <v>-0.015494137353433857</v>
      </c>
    </row>
    <row r="17" spans="2:11" ht="17.25" customHeight="1">
      <c r="B17" s="35" t="s">
        <v>8</v>
      </c>
      <c r="C17" s="58" t="s">
        <v>44</v>
      </c>
      <c r="D17" s="178">
        <f>'入力シート'!E17</f>
        <v>534</v>
      </c>
      <c r="E17" s="185" t="str">
        <f>'入力シート'!F17</f>
        <v>　　　　　 －</v>
      </c>
      <c r="F17" s="186">
        <f>'入力シート'!H17</f>
        <v>0</v>
      </c>
      <c r="G17" s="185" t="str">
        <f>'入力シート'!I17</f>
        <v>　　　　　 －</v>
      </c>
      <c r="H17" s="284">
        <f>'入力シート 着陸回数'!E17</f>
        <v>0</v>
      </c>
      <c r="I17" s="285">
        <f>'入力シート 着陸回数'!H17</f>
        <v>11</v>
      </c>
      <c r="J17" s="316">
        <f>'入力シート 着陸回数'!K17</f>
        <v>11</v>
      </c>
      <c r="K17" s="171">
        <f>'入力シート 着陸回数'!L17</f>
        <v>0.5714285714285714</v>
      </c>
    </row>
    <row r="18" spans="2:11" ht="18" customHeight="1">
      <c r="B18" s="39"/>
      <c r="C18" s="72" t="s">
        <v>1</v>
      </c>
      <c r="D18" s="187">
        <f>'入力シート'!E18</f>
        <v>746446</v>
      </c>
      <c r="E18" s="188">
        <f>'入力シート'!F18</f>
        <v>0.031494289405863185</v>
      </c>
      <c r="F18" s="190">
        <f>'入力シート'!H18</f>
        <v>2419400</v>
      </c>
      <c r="G18" s="188">
        <f>'入力シート'!I18</f>
        <v>-0.07032327726991516</v>
      </c>
      <c r="H18" s="201">
        <f>'入力シート 着陸回数'!E18</f>
        <v>4620</v>
      </c>
      <c r="I18" s="288">
        <f>'入力シート 着陸回数'!H18</f>
        <v>93</v>
      </c>
      <c r="J18" s="318">
        <f>'入力シート 着陸回数'!K18</f>
        <v>4713</v>
      </c>
      <c r="K18" s="188">
        <f>'入力シート 着陸回数'!L18</f>
        <v>-0.014635166213673445</v>
      </c>
    </row>
    <row r="19" spans="2:11" ht="17.25" customHeight="1">
      <c r="B19" s="35"/>
      <c r="C19" s="57" t="s">
        <v>43</v>
      </c>
      <c r="D19" s="175">
        <f>'入力シート'!E19</f>
        <v>666149</v>
      </c>
      <c r="E19" s="191">
        <f>'入力シート'!F19</f>
        <v>0.06995215203414085</v>
      </c>
      <c r="F19" s="177">
        <f>'入力シート'!H19</f>
        <v>2302175</v>
      </c>
      <c r="G19" s="191">
        <f>'入力シート'!I19</f>
        <v>-0.00644638670897224</v>
      </c>
      <c r="H19" s="286">
        <f>'入力シート 着陸回数'!E19</f>
        <v>2548</v>
      </c>
      <c r="I19" s="287">
        <f>'入力シート 着陸回数'!H19</f>
        <v>331</v>
      </c>
      <c r="J19" s="317">
        <f>'入力シート 着陸回数'!K19</f>
        <v>2879</v>
      </c>
      <c r="K19" s="183">
        <f>'入力シート 着陸回数'!L19</f>
        <v>-0.002771042604780005</v>
      </c>
    </row>
    <row r="20" spans="2:11" ht="17.25" customHeight="1">
      <c r="B20" s="35" t="s">
        <v>9</v>
      </c>
      <c r="C20" s="58" t="s">
        <v>44</v>
      </c>
      <c r="D20" s="178">
        <f>'入力シート'!E20</f>
        <v>4333</v>
      </c>
      <c r="E20" s="185">
        <f>'入力シート'!F20</f>
        <v>-0.26683587140439935</v>
      </c>
      <c r="F20" s="186">
        <f>'入力シート'!H20</f>
        <v>0</v>
      </c>
      <c r="G20" s="185" t="str">
        <f>'入力シート'!I20</f>
        <v>　　　　　 －</v>
      </c>
      <c r="H20" s="284">
        <f>'入力シート 着陸回数'!E20</f>
        <v>0</v>
      </c>
      <c r="I20" s="285">
        <f>'入力シート 着陸回数'!H20</f>
        <v>13</v>
      </c>
      <c r="J20" s="316">
        <f>'入力シート 着陸回数'!K20</f>
        <v>13</v>
      </c>
      <c r="K20" s="171">
        <f>'入力シート 着陸回数'!L20</f>
        <v>-0.1333333333333333</v>
      </c>
    </row>
    <row r="21" spans="2:11" ht="18" customHeight="1">
      <c r="B21" s="35"/>
      <c r="C21" s="70" t="s">
        <v>1</v>
      </c>
      <c r="D21" s="180">
        <f>'入力シート'!E21</f>
        <v>670482</v>
      </c>
      <c r="E21" s="181">
        <f>'入力シート'!F21</f>
        <v>0.06678525457950357</v>
      </c>
      <c r="F21" s="182">
        <f>'入力シート'!H21</f>
        <v>2302175</v>
      </c>
      <c r="G21" s="181">
        <f>'入力シート'!I21</f>
        <v>-0.00644638670897224</v>
      </c>
      <c r="H21" s="201">
        <f>'入力シート 着陸回数'!E21</f>
        <v>2548</v>
      </c>
      <c r="I21" s="288">
        <f>'入力シート 着陸回数'!H21</f>
        <v>344</v>
      </c>
      <c r="J21" s="318">
        <f>'入力シート 着陸回数'!K21</f>
        <v>2892</v>
      </c>
      <c r="K21" s="188">
        <f>'入力シート 着陸回数'!L21</f>
        <v>-0.00344589937973816</v>
      </c>
    </row>
    <row r="22" spans="2:11" ht="17.25" customHeight="1">
      <c r="B22" s="38"/>
      <c r="C22" s="71" t="s">
        <v>43</v>
      </c>
      <c r="D22" s="180">
        <f>'入力シート'!E22</f>
        <v>1595067</v>
      </c>
      <c r="E22" s="183">
        <f>'入力シート'!F22</f>
        <v>0.03489828901840619</v>
      </c>
      <c r="F22" s="184">
        <f>'入力シート'!H22</f>
        <v>6915339</v>
      </c>
      <c r="G22" s="183">
        <f>'入力シート'!I22</f>
        <v>-0.1056526191389493</v>
      </c>
      <c r="H22" s="286">
        <f>'入力シート 着陸回数'!E22</f>
        <v>7886</v>
      </c>
      <c r="I22" s="287">
        <f>'入力シート 着陸回数'!H22</f>
        <v>343</v>
      </c>
      <c r="J22" s="317">
        <f>'入力シート 着陸回数'!K22</f>
        <v>8229</v>
      </c>
      <c r="K22" s="183">
        <f>'入力シート 着陸回数'!L22</f>
        <v>0.04948348424945803</v>
      </c>
    </row>
    <row r="23" spans="2:11" ht="17.25" customHeight="1">
      <c r="B23" s="35" t="s">
        <v>10</v>
      </c>
      <c r="C23" s="58" t="s">
        <v>44</v>
      </c>
      <c r="D23" s="178">
        <f>'入力シート'!E23</f>
        <v>188440</v>
      </c>
      <c r="E23" s="171">
        <f>'入力シート'!F23</f>
        <v>-0.06905512355620547</v>
      </c>
      <c r="F23" s="186">
        <f>'入力シート'!H23</f>
        <v>0</v>
      </c>
      <c r="G23" s="171" t="str">
        <f>'入力シート'!I23</f>
        <v>　　　　　 －</v>
      </c>
      <c r="H23" s="284">
        <f>'入力シート 着陸回数'!E23</f>
        <v>618</v>
      </c>
      <c r="I23" s="285">
        <f>'入力シート 着陸回数'!H23</f>
        <v>59</v>
      </c>
      <c r="J23" s="316">
        <f>'入力シート 着陸回数'!K23</f>
        <v>677</v>
      </c>
      <c r="K23" s="171">
        <f>'入力シート 着陸回数'!L23</f>
        <v>-0.11963589076723014</v>
      </c>
    </row>
    <row r="24" spans="2:11" ht="18" customHeight="1">
      <c r="B24" s="39"/>
      <c r="C24" s="72" t="s">
        <v>1</v>
      </c>
      <c r="D24" s="187">
        <f>'入力シート'!E24</f>
        <v>1783507</v>
      </c>
      <c r="E24" s="188">
        <f>'入力シート'!F24</f>
        <v>0.02283080145231664</v>
      </c>
      <c r="F24" s="190">
        <f>'入力シート'!H24</f>
        <v>6915339</v>
      </c>
      <c r="G24" s="188">
        <f>'入力シート'!I24</f>
        <v>-0.1056526191389493</v>
      </c>
      <c r="H24" s="201">
        <f>'入力シート 着陸回数'!E24</f>
        <v>8504</v>
      </c>
      <c r="I24" s="288">
        <f>'入力シート 着陸回数'!H24</f>
        <v>402</v>
      </c>
      <c r="J24" s="318">
        <f>'入力シート 着陸回数'!K24</f>
        <v>8906</v>
      </c>
      <c r="K24" s="188">
        <f>'入力シート 着陸回数'!L24</f>
        <v>0.03437862950058079</v>
      </c>
    </row>
    <row r="25" spans="2:11" ht="18" customHeight="1">
      <c r="B25" s="35" t="s">
        <v>16</v>
      </c>
      <c r="C25" s="73" t="s">
        <v>43</v>
      </c>
      <c r="D25" s="175">
        <f>'入力シート'!E25</f>
        <v>45804</v>
      </c>
      <c r="E25" s="191">
        <f>'入力シート'!F25</f>
        <v>0.07926484448633375</v>
      </c>
      <c r="F25" s="192">
        <f>'入力シート'!H25</f>
        <v>3038</v>
      </c>
      <c r="G25" s="188">
        <f>'入力シート'!I25</f>
        <v>0.07654145995747696</v>
      </c>
      <c r="H25" s="201">
        <f>'入力シート 着陸回数'!E25</f>
        <v>502</v>
      </c>
      <c r="I25" s="288">
        <f>'入力シート 着陸回数'!H25</f>
        <v>10</v>
      </c>
      <c r="J25" s="318">
        <f>'入力シート 着陸回数'!K25</f>
        <v>512</v>
      </c>
      <c r="K25" s="188">
        <f>'入力シート 着陸回数'!L25</f>
        <v>0.0039215686274509665</v>
      </c>
    </row>
    <row r="26" spans="2:11" ht="18" customHeight="1">
      <c r="B26" s="40" t="s">
        <v>17</v>
      </c>
      <c r="C26" s="72" t="s">
        <v>43</v>
      </c>
      <c r="D26" s="187">
        <f>'入力シート'!E26</f>
        <v>0</v>
      </c>
      <c r="E26" s="188" t="str">
        <f>'入力シート'!F26</f>
        <v>-</v>
      </c>
      <c r="F26" s="193">
        <f>'入力シート'!H26</f>
        <v>0</v>
      </c>
      <c r="G26" s="188" t="str">
        <f>'入力シート'!I26</f>
        <v>-</v>
      </c>
      <c r="H26" s="201" t="str">
        <f>'入力シート 着陸回数'!E26</f>
        <v>-</v>
      </c>
      <c r="I26" s="288" t="str">
        <f>'入力シート 着陸回数'!H26</f>
        <v>-</v>
      </c>
      <c r="J26" s="318" t="str">
        <f>'入力シート 着陸回数'!K26</f>
        <v>-</v>
      </c>
      <c r="K26" s="188" t="str">
        <f>'入力シート 着陸回数'!L26</f>
        <v>-</v>
      </c>
    </row>
    <row r="27" spans="2:11" ht="18" customHeight="1">
      <c r="B27" s="40" t="s">
        <v>18</v>
      </c>
      <c r="C27" s="72" t="s">
        <v>43</v>
      </c>
      <c r="D27" s="187">
        <f>'入力シート'!E27</f>
        <v>10914</v>
      </c>
      <c r="E27" s="188">
        <f>'入力シート'!F27</f>
        <v>0.04131285182711575</v>
      </c>
      <c r="F27" s="190">
        <f>'入力シート'!H27</f>
        <v>7471</v>
      </c>
      <c r="G27" s="188">
        <f>'入力シート'!I27</f>
        <v>0.41469418670706304</v>
      </c>
      <c r="H27" s="201">
        <f>'入力シート 着陸回数'!E27</f>
        <v>332</v>
      </c>
      <c r="I27" s="288">
        <f>'入力シート 着陸回数'!H27</f>
        <v>10</v>
      </c>
      <c r="J27" s="318">
        <f>'入力シート 着陸回数'!K27</f>
        <v>342</v>
      </c>
      <c r="K27" s="188">
        <f>'入力シート 着陸回数'!L27</f>
        <v>-0.03389830508474578</v>
      </c>
    </row>
    <row r="28" spans="2:11" ht="17.25" customHeight="1">
      <c r="B28" s="35"/>
      <c r="C28" s="57" t="s">
        <v>43</v>
      </c>
      <c r="D28" s="175">
        <f>'入力シート'!E28</f>
        <v>207050</v>
      </c>
      <c r="E28" s="191">
        <f>'入力シート'!F28</f>
        <v>0.01370869033047728</v>
      </c>
      <c r="F28" s="177">
        <f>'入力シート'!H28</f>
        <v>317048</v>
      </c>
      <c r="G28" s="183">
        <f>'入力シート'!I28</f>
        <v>-0.28440648586183237</v>
      </c>
      <c r="H28" s="286">
        <f>'入力シート 着陸回数'!E28</f>
        <v>1428</v>
      </c>
      <c r="I28" s="287">
        <f>'入力シート 着陸回数'!H28</f>
        <v>146</v>
      </c>
      <c r="J28" s="317">
        <f>'入力シート 着陸回数'!K28</f>
        <v>1574</v>
      </c>
      <c r="K28" s="183">
        <f>'入力シート 着陸回数'!L28</f>
        <v>0.02741514360313313</v>
      </c>
    </row>
    <row r="29" spans="2:11" ht="17.25" customHeight="1">
      <c r="B29" s="42" t="s">
        <v>19</v>
      </c>
      <c r="C29" s="58" t="s">
        <v>44</v>
      </c>
      <c r="D29" s="178">
        <f>'入力シート'!E29</f>
        <v>0</v>
      </c>
      <c r="E29" s="185" t="str">
        <f>'入力シート'!F29</f>
        <v>　　　　　 －</v>
      </c>
      <c r="F29" s="186">
        <f>'入力シート'!H29</f>
        <v>0</v>
      </c>
      <c r="G29" s="185" t="str">
        <f>'入力シート'!I29</f>
        <v>　　　　　 －</v>
      </c>
      <c r="H29" s="284">
        <f>'入力シート 着陸回数'!E29</f>
        <v>0</v>
      </c>
      <c r="I29" s="285">
        <f>'入力シート 着陸回数'!H29</f>
        <v>1</v>
      </c>
      <c r="J29" s="316">
        <f>'入力シート 着陸回数'!K29</f>
        <v>1</v>
      </c>
      <c r="K29" s="171">
        <f>'入力シート 着陸回数'!L29</f>
        <v>0</v>
      </c>
    </row>
    <row r="30" spans="2:11" ht="18" customHeight="1">
      <c r="B30" s="39"/>
      <c r="C30" s="72" t="s">
        <v>1</v>
      </c>
      <c r="D30" s="187">
        <f>'入力シート'!E30</f>
        <v>207050</v>
      </c>
      <c r="E30" s="188">
        <f>'入力シート'!F30</f>
        <v>0.01370869033047728</v>
      </c>
      <c r="F30" s="190">
        <f>'入力シート'!H30</f>
        <v>317048</v>
      </c>
      <c r="G30" s="188">
        <f>'入力シート'!I30</f>
        <v>-0.28440648586183237</v>
      </c>
      <c r="H30" s="201">
        <f>'入力シート 着陸回数'!E30</f>
        <v>1428</v>
      </c>
      <c r="I30" s="288">
        <f>'入力シート 着陸回数'!H30</f>
        <v>147</v>
      </c>
      <c r="J30" s="318">
        <f>'入力シート 着陸回数'!K30</f>
        <v>1575</v>
      </c>
      <c r="K30" s="188">
        <f>'入力シート 着陸回数'!L30</f>
        <v>0.027397260273972712</v>
      </c>
    </row>
    <row r="31" spans="2:11" ht="17.25" customHeight="1">
      <c r="B31" s="40" t="s">
        <v>88</v>
      </c>
      <c r="C31" s="72" t="s">
        <v>43</v>
      </c>
      <c r="D31" s="187">
        <f>'入力シート'!E31</f>
        <v>72688</v>
      </c>
      <c r="E31" s="188">
        <f>'入力シート'!F31</f>
        <v>0.009149092726540742</v>
      </c>
      <c r="F31" s="190">
        <f>'入力シート'!H31</f>
        <v>4604</v>
      </c>
      <c r="G31" s="188">
        <f>'入力シート'!I31</f>
        <v>-0.28420398009950254</v>
      </c>
      <c r="H31" s="201">
        <f>'入力シート 着陸回数'!E31</f>
        <v>355</v>
      </c>
      <c r="I31" s="288">
        <f>'入力シート 着陸回数'!H31</f>
        <v>15</v>
      </c>
      <c r="J31" s="318">
        <f>'入力シート 着陸回数'!K31</f>
        <v>370</v>
      </c>
      <c r="K31" s="188">
        <f>'入力シート 着陸回数'!L31</f>
        <v>0</v>
      </c>
    </row>
    <row r="32" spans="2:11" ht="17.25" customHeight="1">
      <c r="B32" s="35"/>
      <c r="C32" s="57" t="s">
        <v>43</v>
      </c>
      <c r="D32" s="175">
        <f>'入力シート'!E32</f>
        <v>834427</v>
      </c>
      <c r="E32" s="176">
        <f>'入力シート'!F32</f>
        <v>0.06863832424900629</v>
      </c>
      <c r="F32" s="177">
        <f>'入力シート'!H32</f>
        <v>1694897</v>
      </c>
      <c r="G32" s="417">
        <f>'入力シート'!I32</f>
        <v>-0.0841953856852391</v>
      </c>
      <c r="H32" s="286">
        <f>'入力シート 着陸回数'!E32</f>
        <v>4418</v>
      </c>
      <c r="I32" s="287">
        <f>'入力シート 着陸回数'!H32</f>
        <v>221</v>
      </c>
      <c r="J32" s="317">
        <f>'入力シート 着陸回数'!K32</f>
        <v>4639</v>
      </c>
      <c r="K32" s="183">
        <f>'入力シート 着陸回数'!L32</f>
        <v>-0.03192821368948251</v>
      </c>
    </row>
    <row r="33" spans="2:11" ht="17.25" customHeight="1">
      <c r="B33" s="35" t="s">
        <v>20</v>
      </c>
      <c r="C33" s="58" t="s">
        <v>44</v>
      </c>
      <c r="D33" s="178">
        <f>'入力シート'!E33</f>
        <v>0</v>
      </c>
      <c r="E33" s="176" t="str">
        <f>'入力シート'!F33</f>
        <v>　　　　　 －</v>
      </c>
      <c r="F33" s="186">
        <f>'入力シート'!H33</f>
        <v>0</v>
      </c>
      <c r="G33" s="185" t="str">
        <f>'入力シート'!I33</f>
        <v>　　　　　 －</v>
      </c>
      <c r="H33" s="284">
        <f>'入力シート 着陸回数'!E33</f>
        <v>0</v>
      </c>
      <c r="I33" s="285">
        <f>'入力シート 着陸回数'!H33</f>
        <v>0</v>
      </c>
      <c r="J33" s="316">
        <f>'入力シート 着陸回数'!K33</f>
        <v>0</v>
      </c>
      <c r="K33" s="171">
        <f>'入力シート 着陸回数'!L33</f>
        <v>-1</v>
      </c>
    </row>
    <row r="34" spans="2:11" ht="18" customHeight="1">
      <c r="B34" s="39"/>
      <c r="C34" s="72" t="s">
        <v>1</v>
      </c>
      <c r="D34" s="187">
        <f>'入力シート'!E34</f>
        <v>834427</v>
      </c>
      <c r="E34" s="188">
        <f>'入力シート'!F34</f>
        <v>0.06863832424900629</v>
      </c>
      <c r="F34" s="190">
        <f>'入力シート'!H34</f>
        <v>1694897</v>
      </c>
      <c r="G34" s="188">
        <f>'入力シート'!I34</f>
        <v>-0.0841953856852391</v>
      </c>
      <c r="H34" s="201">
        <f>'入力シート 着陸回数'!E34</f>
        <v>4418</v>
      </c>
      <c r="I34" s="288">
        <f>'入力シート 着陸回数'!H34</f>
        <v>221</v>
      </c>
      <c r="J34" s="318">
        <f>'入力シート 着陸回数'!K34</f>
        <v>4639</v>
      </c>
      <c r="K34" s="188">
        <f>'入力シート 着陸回数'!L34</f>
        <v>-0.03233208176887781</v>
      </c>
    </row>
    <row r="35" spans="2:11" ht="18" customHeight="1" thickBot="1">
      <c r="B35" s="38" t="s">
        <v>32</v>
      </c>
      <c r="C35" s="74" t="s">
        <v>43</v>
      </c>
      <c r="D35" s="180">
        <f>'入力シート'!E35</f>
        <v>251179</v>
      </c>
      <c r="E35" s="188">
        <f>'入力シート'!F35</f>
        <v>0.1719811496827175</v>
      </c>
      <c r="F35" s="190">
        <f>'入力シート'!H35</f>
        <v>6650</v>
      </c>
      <c r="G35" s="188">
        <f>'入力シート'!I35</f>
        <v>-0.11345153979469402</v>
      </c>
      <c r="H35" s="286">
        <f>'入力シート 着陸回数'!E35</f>
        <v>4250</v>
      </c>
      <c r="I35" s="287">
        <f>'入力シート 着陸回数'!H35</f>
        <v>2200</v>
      </c>
      <c r="J35" s="317">
        <f>'入力シート 着陸回数'!K35</f>
        <v>6450</v>
      </c>
      <c r="K35" s="183">
        <f>'入力シート 着陸回数'!L35</f>
        <v>-0.02509068923821045</v>
      </c>
    </row>
    <row r="36" spans="2:11" ht="18.75" customHeight="1">
      <c r="B36" s="64"/>
      <c r="C36" s="260" t="s">
        <v>43</v>
      </c>
      <c r="D36" s="261">
        <f>'入力シート'!E36</f>
        <v>7325093</v>
      </c>
      <c r="E36" s="169">
        <f>'入力シート'!F36</f>
        <v>0.06285861954337846</v>
      </c>
      <c r="F36" s="261">
        <f>'入力シート'!H36</f>
        <v>9987384</v>
      </c>
      <c r="G36" s="169">
        <f>'入力シート'!I36</f>
        <v>-0.042628988681619906</v>
      </c>
      <c r="H36" s="282">
        <f>'入力シート 着陸回数'!E36</f>
        <v>45984</v>
      </c>
      <c r="I36" s="283">
        <f>'入力シート 着陸回数'!H36</f>
        <v>6725</v>
      </c>
      <c r="J36" s="315">
        <f>'入力シート 着陸回数'!K36</f>
        <v>52709</v>
      </c>
      <c r="K36" s="169">
        <f>'入力シート 着陸回数'!L36</f>
        <v>0.028187421972534432</v>
      </c>
    </row>
    <row r="37" spans="2:11" ht="17.25" customHeight="1">
      <c r="B37" s="35" t="s">
        <v>39</v>
      </c>
      <c r="C37" s="262" t="s">
        <v>44</v>
      </c>
      <c r="D37" s="200">
        <f>'入力シート'!E37</f>
        <v>427738</v>
      </c>
      <c r="E37" s="171">
        <f>'入力シート'!F37</f>
        <v>0.4115042057570528</v>
      </c>
      <c r="F37" s="186">
        <f>'入力シート'!H37</f>
        <v>193904</v>
      </c>
      <c r="G37" s="171">
        <f>'入力シート'!I37</f>
        <v>-0.26614059986753713</v>
      </c>
      <c r="H37" s="284">
        <f>'入力シート 着陸回数'!E37</f>
        <v>1340</v>
      </c>
      <c r="I37" s="285">
        <f>'入力シート 着陸回数'!H37</f>
        <v>358</v>
      </c>
      <c r="J37" s="316">
        <f>'入力シート 着陸回数'!K37</f>
        <v>1698</v>
      </c>
      <c r="K37" s="171">
        <f>'入力シート 着陸回数'!L37</f>
        <v>0.3214007782101167</v>
      </c>
    </row>
    <row r="38" spans="2:11" ht="18.75" customHeight="1" thickBot="1">
      <c r="B38" s="35"/>
      <c r="C38" s="70" t="s">
        <v>1</v>
      </c>
      <c r="D38" s="180">
        <f>'入力シート'!E38</f>
        <v>7752831</v>
      </c>
      <c r="E38" s="181">
        <f>'入力シート'!F38</f>
        <v>0.07754294838188525</v>
      </c>
      <c r="F38" s="182">
        <f>'入力シート'!H38</f>
        <v>10181288</v>
      </c>
      <c r="G38" s="181">
        <f>'入力シート'!I38</f>
        <v>-0.0481502673265547</v>
      </c>
      <c r="H38" s="286">
        <f>'入力シート 着陸回数'!E38</f>
        <v>47324</v>
      </c>
      <c r="I38" s="287">
        <f>'入力シート 着陸回数'!H38</f>
        <v>7083</v>
      </c>
      <c r="J38" s="317">
        <f>'入力シート 着陸回数'!K38</f>
        <v>54407</v>
      </c>
      <c r="K38" s="183">
        <f>'入力シート 着陸回数'!L38</f>
        <v>0.0353574758796551</v>
      </c>
    </row>
    <row r="39" spans="2:11" ht="18.75" customHeight="1">
      <c r="B39" s="43"/>
      <c r="C39" s="65" t="s">
        <v>43</v>
      </c>
      <c r="D39" s="420">
        <f>'入力シート'!E39</f>
        <v>3158572</v>
      </c>
      <c r="E39" s="421">
        <f>'入力シート'!F39</f>
        <v>0.07542476352089822</v>
      </c>
      <c r="F39" s="194">
        <f>'入力シート'!H39</f>
        <v>5457765</v>
      </c>
      <c r="G39" s="169">
        <f>'入力シート'!I39</f>
        <v>-0.10344236773686</v>
      </c>
      <c r="H39" s="282">
        <f>'入力シート 着陸回数'!E39</f>
        <v>18720</v>
      </c>
      <c r="I39" s="283">
        <f>'入力シート 着陸回数'!H39</f>
        <v>2798</v>
      </c>
      <c r="J39" s="315">
        <f>'入力シート 着陸回数'!K39</f>
        <v>21518</v>
      </c>
      <c r="K39" s="169">
        <f>'入力シート 着陸回数'!L39</f>
        <v>0.05682432100584456</v>
      </c>
    </row>
    <row r="40" spans="2:11" ht="17.25" customHeight="1">
      <c r="B40" s="35" t="s">
        <v>11</v>
      </c>
      <c r="C40" s="58" t="s">
        <v>44</v>
      </c>
      <c r="D40" s="422">
        <f>'入力シート'!E40</f>
        <v>280667</v>
      </c>
      <c r="E40" s="423">
        <f>'入力シート'!F40</f>
        <v>0.24436158562808408</v>
      </c>
      <c r="F40" s="186">
        <f>'入力シート'!H40</f>
        <v>193296</v>
      </c>
      <c r="G40" s="171">
        <f>'入力シート'!I40</f>
        <v>-0.2667711087424086</v>
      </c>
      <c r="H40" s="284">
        <f>'入力シート 着陸回数'!E40</f>
        <v>1048</v>
      </c>
      <c r="I40" s="285">
        <f>'入力シート 着陸回数'!H40</f>
        <v>54</v>
      </c>
      <c r="J40" s="316">
        <f>'入力シート 着陸回数'!K40</f>
        <v>1102</v>
      </c>
      <c r="K40" s="171">
        <f>'入力シート 着陸回数'!L40</f>
        <v>0.1773504273504274</v>
      </c>
    </row>
    <row r="41" spans="2:11" ht="18" customHeight="1">
      <c r="B41" s="35"/>
      <c r="C41" s="70" t="s">
        <v>1</v>
      </c>
      <c r="D41" s="180">
        <f>'入力シート'!E41</f>
        <v>3439239</v>
      </c>
      <c r="E41" s="181">
        <f>'入力シート'!F41</f>
        <v>0.08747304825749214</v>
      </c>
      <c r="F41" s="182">
        <f>'入力シート'!H41</f>
        <v>5651061</v>
      </c>
      <c r="G41" s="181">
        <f>'入力シート'!I41</f>
        <v>-0.11022186742748097</v>
      </c>
      <c r="H41" s="201">
        <f>'入力シート 着陸回数'!E41</f>
        <v>19768</v>
      </c>
      <c r="I41" s="288">
        <f>'入力シート 着陸回数'!H41</f>
        <v>2852</v>
      </c>
      <c r="J41" s="318">
        <f>'入力シート 着陸回数'!K41</f>
        <v>22620</v>
      </c>
      <c r="K41" s="188">
        <f>'入力シート 着陸回数'!L41</f>
        <v>0.06212142555289479</v>
      </c>
    </row>
    <row r="42" spans="2:11" ht="17.25" customHeight="1">
      <c r="B42" s="38"/>
      <c r="C42" s="71" t="s">
        <v>43</v>
      </c>
      <c r="D42" s="195">
        <f>'入力シート'!E42</f>
        <v>1308045</v>
      </c>
      <c r="E42" s="183">
        <f>'入力シート'!F42</f>
        <v>0.06739363355874595</v>
      </c>
      <c r="F42" s="184">
        <f>'入力シート'!H42</f>
        <v>1431397</v>
      </c>
      <c r="G42" s="183">
        <f>'入力シート'!I42</f>
        <v>0.043469481333200166</v>
      </c>
      <c r="H42" s="286">
        <f>'入力シート 着陸回数'!E42</f>
        <v>7526</v>
      </c>
      <c r="I42" s="287">
        <f>'入力シート 着陸回数'!H42</f>
        <v>251</v>
      </c>
      <c r="J42" s="317">
        <f>'入力シート 着陸回数'!K42</f>
        <v>7777</v>
      </c>
      <c r="K42" s="183">
        <f>'入力シート 着陸回数'!L42</f>
        <v>-0.011565836298932375</v>
      </c>
    </row>
    <row r="43" spans="2:11" ht="17.25" customHeight="1">
      <c r="B43" s="35" t="s">
        <v>12</v>
      </c>
      <c r="C43" s="73" t="s">
        <v>44</v>
      </c>
      <c r="D43" s="196">
        <f>'入力シート'!E43</f>
        <v>18764</v>
      </c>
      <c r="E43" s="197">
        <f>'入力シート'!F43</f>
        <v>0.6618545744398194</v>
      </c>
      <c r="F43" s="198">
        <f>'入力シート'!H43</f>
        <v>0</v>
      </c>
      <c r="G43" s="171" t="str">
        <f>'入力シート'!I43</f>
        <v>　　　　　 －</v>
      </c>
      <c r="H43" s="284">
        <f>'入力シート 着陸回数'!E43</f>
        <v>0</v>
      </c>
      <c r="I43" s="285">
        <f>'入力シート 着陸回数'!H43</f>
        <v>68</v>
      </c>
      <c r="J43" s="316">
        <f>'入力シート 着陸回数'!K43</f>
        <v>68</v>
      </c>
      <c r="K43" s="171">
        <f>'入力シート 着陸回数'!L43</f>
        <v>0.5454545454545454</v>
      </c>
    </row>
    <row r="44" spans="2:11" ht="18" customHeight="1">
      <c r="B44" s="39"/>
      <c r="C44" s="72" t="s">
        <v>1</v>
      </c>
      <c r="D44" s="187">
        <f>'入力シート'!E44</f>
        <v>1326809</v>
      </c>
      <c r="E44" s="188">
        <f>'入力シート'!F44</f>
        <v>0.07282081717536637</v>
      </c>
      <c r="F44" s="190">
        <f>'入力シート'!H44</f>
        <v>1431397</v>
      </c>
      <c r="G44" s="188">
        <f>'入力シート'!I44</f>
        <v>0.043469481333200166</v>
      </c>
      <c r="H44" s="201">
        <f>'入力シート 着陸回数'!E44</f>
        <v>7526</v>
      </c>
      <c r="I44" s="288">
        <f>'入力シート 着陸回数'!H44</f>
        <v>319</v>
      </c>
      <c r="J44" s="318">
        <f>'入力シート 着陸回数'!K44</f>
        <v>7845</v>
      </c>
      <c r="K44" s="188">
        <f>'入力シート 着陸回数'!L44</f>
        <v>-0.008468149646107204</v>
      </c>
    </row>
    <row r="45" spans="2:11" ht="17.25" customHeight="1">
      <c r="B45" s="35"/>
      <c r="C45" s="73" t="s">
        <v>43</v>
      </c>
      <c r="D45" s="175">
        <f>'入力シート'!E45</f>
        <v>311854</v>
      </c>
      <c r="E45" s="181">
        <f>'入力シート'!F45</f>
        <v>0.18293649739973517</v>
      </c>
      <c r="F45" s="199">
        <f>'入力シート'!H45</f>
        <v>16572</v>
      </c>
      <c r="G45" s="183">
        <f>'入力シート'!I45</f>
        <v>-0.21984747198945487</v>
      </c>
      <c r="H45" s="286">
        <f>'入力シート 着陸回数'!E45</f>
        <v>2877</v>
      </c>
      <c r="I45" s="287">
        <f>'入力シート 着陸回数'!H45</f>
        <v>305</v>
      </c>
      <c r="J45" s="317">
        <f>'入力シート 着陸回数'!K45</f>
        <v>3182</v>
      </c>
      <c r="K45" s="183">
        <f>'入力シート 着陸回数'!L45</f>
        <v>0.10486111111111107</v>
      </c>
    </row>
    <row r="46" spans="2:11" ht="17.25" customHeight="1">
      <c r="B46" s="35" t="s">
        <v>13</v>
      </c>
      <c r="C46" s="75" t="s">
        <v>44</v>
      </c>
      <c r="D46" s="178">
        <f>'入力シート'!E46</f>
        <v>4795</v>
      </c>
      <c r="E46" s="171">
        <f>'入力シート'!F46</f>
        <v>1.359744094488189</v>
      </c>
      <c r="F46" s="200">
        <f>'入力シート'!H46</f>
        <v>0</v>
      </c>
      <c r="G46" s="185" t="str">
        <f>'入力シート'!I46</f>
        <v>　　　　　 －</v>
      </c>
      <c r="H46" s="284">
        <f>'入力シート 着陸回数'!E46</f>
        <v>0</v>
      </c>
      <c r="I46" s="285">
        <f>'入力シート 着陸回数'!H46</f>
        <v>21</v>
      </c>
      <c r="J46" s="316">
        <f>'入力シート 着陸回数'!K46</f>
        <v>21</v>
      </c>
      <c r="K46" s="171">
        <f>'入力シート 着陸回数'!L46</f>
        <v>1.3333333333333335</v>
      </c>
    </row>
    <row r="47" spans="2:11" ht="18" customHeight="1">
      <c r="B47" s="35"/>
      <c r="C47" s="70" t="s">
        <v>1</v>
      </c>
      <c r="D47" s="180">
        <f>'入力シート'!E47</f>
        <v>316649</v>
      </c>
      <c r="E47" s="181">
        <f>'入力シート'!F47</f>
        <v>0.19193778490470859</v>
      </c>
      <c r="F47" s="182">
        <f>'入力シート'!H47</f>
        <v>16572</v>
      </c>
      <c r="G47" s="181">
        <f>'入力シート'!I47</f>
        <v>-0.21984747198945487</v>
      </c>
      <c r="H47" s="201">
        <f>'入力シート 着陸回数'!E47</f>
        <v>2877</v>
      </c>
      <c r="I47" s="288">
        <f>'入力シート 着陸回数'!H47</f>
        <v>326</v>
      </c>
      <c r="J47" s="318">
        <f>'入力シート 着陸回数'!K47</f>
        <v>3203</v>
      </c>
      <c r="K47" s="188">
        <f>'入力シート 着陸回数'!L47</f>
        <v>0.10868812737971623</v>
      </c>
    </row>
    <row r="48" spans="2:11" ht="17.25" customHeight="1">
      <c r="B48" s="38"/>
      <c r="C48" s="71" t="s">
        <v>43</v>
      </c>
      <c r="D48" s="180">
        <f>'入力シート'!E48</f>
        <v>1091700</v>
      </c>
      <c r="E48" s="183">
        <f>'入力シート'!F48</f>
        <v>0.05946781079226682</v>
      </c>
      <c r="F48" s="184">
        <f>'入力シート'!H48</f>
        <v>1777840</v>
      </c>
      <c r="G48" s="183">
        <f>'入力シート'!I48</f>
        <v>0.015813955614419895</v>
      </c>
      <c r="H48" s="286">
        <f>'入力シート 着陸回数'!E48</f>
        <v>7232</v>
      </c>
      <c r="I48" s="287">
        <f>'入力シート 着陸回数'!H48</f>
        <v>405</v>
      </c>
      <c r="J48" s="317">
        <f>'入力シート 着陸回数'!K48</f>
        <v>7637</v>
      </c>
      <c r="K48" s="183">
        <f>'入力シート 着陸回数'!L48</f>
        <v>0.008184818481848266</v>
      </c>
    </row>
    <row r="49" spans="2:11" ht="17.25" customHeight="1">
      <c r="B49" s="35" t="s">
        <v>21</v>
      </c>
      <c r="C49" s="58" t="s">
        <v>44</v>
      </c>
      <c r="D49" s="178">
        <f>'入力シート'!E49</f>
        <v>93522</v>
      </c>
      <c r="E49" s="171">
        <f>'入力シート'!F49</f>
        <v>0.751971675315187</v>
      </c>
      <c r="F49" s="186">
        <f>'入力シート'!H49</f>
        <v>608</v>
      </c>
      <c r="G49" s="171">
        <f>'入力シート'!I49</f>
        <v>0.009966777408637828</v>
      </c>
      <c r="H49" s="284">
        <f>'入力シート 着陸回数'!E49</f>
        <v>292</v>
      </c>
      <c r="I49" s="285">
        <f>'入力シート 着陸回数'!H49</f>
        <v>80</v>
      </c>
      <c r="J49" s="316">
        <f>'入力シート 着陸回数'!K49</f>
        <v>372</v>
      </c>
      <c r="K49" s="171">
        <f>'入力シート 着陸回数'!L49</f>
        <v>0.5371900826446281</v>
      </c>
    </row>
    <row r="50" spans="2:11" ht="18" customHeight="1">
      <c r="B50" s="39"/>
      <c r="C50" s="72" t="s">
        <v>1</v>
      </c>
      <c r="D50" s="187">
        <f>'入力シート'!E50</f>
        <v>1185222</v>
      </c>
      <c r="E50" s="188">
        <f>'入力シート'!F50</f>
        <v>0.09357596022897119</v>
      </c>
      <c r="F50" s="190">
        <f>'入力シート'!H50</f>
        <v>1778448</v>
      </c>
      <c r="G50" s="188">
        <f>'入力シート'!I50</f>
        <v>0.015811945064014843</v>
      </c>
      <c r="H50" s="201">
        <f>'入力シート 着陸回数'!E50</f>
        <v>7524</v>
      </c>
      <c r="I50" s="288">
        <f>'入力シート 着陸回数'!H50</f>
        <v>485</v>
      </c>
      <c r="J50" s="318">
        <f>'入力シート 着陸回数'!K50</f>
        <v>8009</v>
      </c>
      <c r="K50" s="188">
        <f>'入力シート 着陸回数'!L50</f>
        <v>0.0245618523730331</v>
      </c>
    </row>
    <row r="51" spans="2:11" ht="17.25" customHeight="1">
      <c r="B51" s="35"/>
      <c r="C51" s="71" t="s">
        <v>43</v>
      </c>
      <c r="D51" s="195">
        <f>'入力シート'!E51</f>
        <v>427107</v>
      </c>
      <c r="E51" s="183">
        <f>'入力シート'!F51</f>
        <v>0.022883377399701033</v>
      </c>
      <c r="F51" s="184">
        <f>'入力シート'!H51</f>
        <v>222891</v>
      </c>
      <c r="G51" s="183">
        <f>'入力シート'!I51</f>
        <v>0.24431827697667008</v>
      </c>
      <c r="H51" s="286">
        <f>'入力シート 着陸回数'!E51</f>
        <v>4136</v>
      </c>
      <c r="I51" s="287">
        <f>'入力シート 着陸回数'!H51</f>
        <v>634</v>
      </c>
      <c r="J51" s="317">
        <f>'入力シート 着陸回数'!K51</f>
        <v>4770</v>
      </c>
      <c r="K51" s="183">
        <f>'入力シート 着陸回数'!L51</f>
        <v>-0.04427970346623922</v>
      </c>
    </row>
    <row r="52" spans="2:11" ht="17.25" customHeight="1">
      <c r="B52" s="35" t="s">
        <v>52</v>
      </c>
      <c r="C52" s="76" t="s">
        <v>44</v>
      </c>
      <c r="D52" s="196">
        <f>'入力シート'!E52</f>
        <v>19953</v>
      </c>
      <c r="E52" s="185">
        <f>'入力シート'!F52</f>
        <v>2.6291378683157514</v>
      </c>
      <c r="F52" s="198">
        <f>'入力シート'!H52</f>
        <v>0</v>
      </c>
      <c r="G52" s="185" t="str">
        <f>'入力シート'!I52</f>
        <v>　　　　　 －</v>
      </c>
      <c r="H52" s="284">
        <f>'入力シート 着陸回数'!E52</f>
        <v>0</v>
      </c>
      <c r="I52" s="285">
        <f>'入力シート 着陸回数'!H52</f>
        <v>92</v>
      </c>
      <c r="J52" s="316">
        <f>'入力シート 着陸回数'!K52</f>
        <v>92</v>
      </c>
      <c r="K52" s="171">
        <f>'入力シート 着陸回数'!L52</f>
        <v>2.8333333333333335</v>
      </c>
    </row>
    <row r="53" spans="2:11" ht="18" customHeight="1">
      <c r="B53" s="35"/>
      <c r="C53" s="70" t="s">
        <v>1</v>
      </c>
      <c r="D53" s="180">
        <f>'入力シート'!E53</f>
        <v>447060</v>
      </c>
      <c r="E53" s="181">
        <f>'入力シート'!F53</f>
        <v>0.056754520742229086</v>
      </c>
      <c r="F53" s="182">
        <f>'入力シート'!H53</f>
        <v>222891</v>
      </c>
      <c r="G53" s="181">
        <f>'入力シート'!I53</f>
        <v>0.24431827697667008</v>
      </c>
      <c r="H53" s="201">
        <f>'入力シート 着陸回数'!E53</f>
        <v>4136</v>
      </c>
      <c r="I53" s="288">
        <f>'入力シート 着陸回数'!H53</f>
        <v>726</v>
      </c>
      <c r="J53" s="318">
        <f>'入力シート 着陸回数'!K53</f>
        <v>4862</v>
      </c>
      <c r="K53" s="188">
        <f>'入力シート 着陸回数'!L53</f>
        <v>-0.03050847457627115</v>
      </c>
    </row>
    <row r="54" spans="2:11" ht="21" customHeight="1">
      <c r="B54" s="40" t="s">
        <v>78</v>
      </c>
      <c r="C54" s="71" t="s">
        <v>43</v>
      </c>
      <c r="D54" s="195" t="e">
        <f>入力シート!#REF!</f>
        <v>#REF!</v>
      </c>
      <c r="E54" s="183" t="e">
        <f>入力シート!#REF!</f>
        <v>#REF!</v>
      </c>
      <c r="F54" s="184" t="e">
        <f>入力シート!#REF!</f>
        <v>#REF!</v>
      </c>
      <c r="G54" s="183" t="e">
        <f>入力シート!#REF!</f>
        <v>#REF!</v>
      </c>
      <c r="H54" s="201">
        <f>'入力シート 着陸回数'!E54</f>
        <v>721</v>
      </c>
      <c r="I54" s="288">
        <f>'入力シート 着陸回数'!H54</f>
        <v>115</v>
      </c>
      <c r="J54" s="318">
        <f>'入力シート 着陸回数'!K54</f>
        <v>836</v>
      </c>
      <c r="K54" s="188">
        <f>'入力シート 着陸回数'!L54</f>
        <v>0.041095890410958846</v>
      </c>
    </row>
    <row r="55" spans="2:11" ht="17.25" customHeight="1">
      <c r="B55" s="35"/>
      <c r="C55" s="71" t="s">
        <v>43</v>
      </c>
      <c r="D55" s="195">
        <f>'入力シート'!E55</f>
        <v>393351</v>
      </c>
      <c r="E55" s="183">
        <f>'入力シート'!F55</f>
        <v>0.015854364017644063</v>
      </c>
      <c r="F55" s="195">
        <f>'入力シート'!H55</f>
        <v>551897</v>
      </c>
      <c r="G55" s="183">
        <f>'入力シート'!I55</f>
        <v>0.10704672468647392</v>
      </c>
      <c r="H55" s="286">
        <f>'入力シート 着陸回数'!E55</f>
        <v>1419</v>
      </c>
      <c r="I55" s="287">
        <f>'入力シート 着陸回数'!H55</f>
        <v>354</v>
      </c>
      <c r="J55" s="317">
        <f>'入力シート 着陸回数'!K55</f>
        <v>1773</v>
      </c>
      <c r="K55" s="183">
        <f>'入力シート 着陸回数'!L55</f>
        <v>-0.0028121484814398467</v>
      </c>
    </row>
    <row r="56" spans="2:11" ht="17.25" customHeight="1">
      <c r="B56" s="35" t="s">
        <v>23</v>
      </c>
      <c r="C56" s="76" t="s">
        <v>44</v>
      </c>
      <c r="D56" s="196">
        <f>'入力シート'!E56</f>
        <v>789</v>
      </c>
      <c r="E56" s="185">
        <f>'入力シート'!F56</f>
        <v>1.4968354430379747</v>
      </c>
      <c r="F56" s="198">
        <f>'入力シート'!H56</f>
        <v>0</v>
      </c>
      <c r="G56" s="185" t="str">
        <f>'入力シート'!I56</f>
        <v>　　　　　 －</v>
      </c>
      <c r="H56" s="284">
        <f>'入力シート 着陸回数'!E56</f>
        <v>0</v>
      </c>
      <c r="I56" s="285">
        <f>'入力シート 着陸回数'!H56</f>
        <v>5</v>
      </c>
      <c r="J56" s="316">
        <f>'入力シート 着陸回数'!K56</f>
        <v>5</v>
      </c>
      <c r="K56" s="171">
        <f>'入力シート 着陸回数'!L56</f>
        <v>1.5</v>
      </c>
    </row>
    <row r="57" spans="2:11" ht="18" customHeight="1">
      <c r="B57" s="35"/>
      <c r="C57" s="70" t="s">
        <v>1</v>
      </c>
      <c r="D57" s="180">
        <f>'入力シート'!E57</f>
        <v>394140</v>
      </c>
      <c r="E57" s="181">
        <f>'入力シート'!F57</f>
        <v>0.01706199293986499</v>
      </c>
      <c r="F57" s="182">
        <f>'入力シート'!H57</f>
        <v>551897</v>
      </c>
      <c r="G57" s="181">
        <f>'入力シート'!I57</f>
        <v>0.10704672468647392</v>
      </c>
      <c r="H57" s="201">
        <f>'入力シート 着陸回数'!E57</f>
        <v>1419</v>
      </c>
      <c r="I57" s="288">
        <f>'入力シート 着陸回数'!H57</f>
        <v>359</v>
      </c>
      <c r="J57" s="318">
        <f>'入力シート 着陸回数'!K57</f>
        <v>1778</v>
      </c>
      <c r="K57" s="188">
        <f>'入力シート 着陸回数'!L57</f>
        <v>-0.0011235955056180247</v>
      </c>
    </row>
    <row r="58" spans="2:11" ht="17.25" customHeight="1">
      <c r="B58" s="38"/>
      <c r="C58" s="71" t="s">
        <v>43</v>
      </c>
      <c r="D58" s="180">
        <f>'入力シート'!E58</f>
        <v>254151</v>
      </c>
      <c r="E58" s="181">
        <f>'入力シート'!F58</f>
        <v>0.03940862523771549</v>
      </c>
      <c r="F58" s="199">
        <f>'入力シート'!H58</f>
        <v>30972</v>
      </c>
      <c r="G58" s="183">
        <f>'入力シート'!I58</f>
        <v>-0.5735881267725859</v>
      </c>
      <c r="H58" s="286">
        <f>'入力シート 着陸回数'!E58</f>
        <v>1795</v>
      </c>
      <c r="I58" s="287">
        <f>'入力シート 着陸回数'!H58</f>
        <v>1863</v>
      </c>
      <c r="J58" s="317">
        <f>'入力シート 着陸回数'!K58</f>
        <v>3658</v>
      </c>
      <c r="K58" s="183">
        <f>'入力シート 着陸回数'!L58</f>
        <v>0.1071428571428572</v>
      </c>
    </row>
    <row r="59" spans="2:11" ht="17.25" customHeight="1">
      <c r="B59" s="35" t="s">
        <v>24</v>
      </c>
      <c r="C59" s="58" t="s">
        <v>44</v>
      </c>
      <c r="D59" s="178">
        <f>'入力シート'!E59</f>
        <v>9248</v>
      </c>
      <c r="E59" s="171">
        <f>'入力シート'!F59</f>
        <v>0.8881175990200081</v>
      </c>
      <c r="F59" s="200">
        <f>'入力シート'!H59</f>
        <v>0</v>
      </c>
      <c r="G59" s="171" t="str">
        <f>'入力シート'!I59</f>
        <v>　　　　　 －</v>
      </c>
      <c r="H59" s="284">
        <f>'入力シート 着陸回数'!E59</f>
        <v>0</v>
      </c>
      <c r="I59" s="285">
        <f>'入力シート 着陸回数'!H59</f>
        <v>38</v>
      </c>
      <c r="J59" s="316">
        <f>'入力シート 着陸回数'!K59</f>
        <v>38</v>
      </c>
      <c r="K59" s="171">
        <f>'入力シート 着陸回数'!L59</f>
        <v>0.3571428571428572</v>
      </c>
    </row>
    <row r="60" spans="2:11" ht="18" customHeight="1">
      <c r="B60" s="39"/>
      <c r="C60" s="72" t="s">
        <v>1</v>
      </c>
      <c r="D60" s="187">
        <f>'入力シート'!E60</f>
        <v>263399</v>
      </c>
      <c r="E60" s="188">
        <f>'入力シート'!F60</f>
        <v>0.056075665662976615</v>
      </c>
      <c r="F60" s="190">
        <f>'入力シート'!H60</f>
        <v>30972</v>
      </c>
      <c r="G60" s="188">
        <f>'入力シート'!I60</f>
        <v>-0.5735881267725859</v>
      </c>
      <c r="H60" s="201">
        <f>'入力シート 着陸回数'!E60</f>
        <v>1795</v>
      </c>
      <c r="I60" s="288">
        <f>'入力シート 着陸回数'!H60</f>
        <v>1901</v>
      </c>
      <c r="J60" s="318">
        <f>'入力シート 着陸回数'!K60</f>
        <v>3696</v>
      </c>
      <c r="K60" s="188">
        <f>'入力シート 着陸回数'!L60</f>
        <v>0.10924369747899165</v>
      </c>
    </row>
    <row r="61" spans="2:11" ht="20.25" customHeight="1" thickBot="1">
      <c r="B61" s="40" t="s">
        <v>81</v>
      </c>
      <c r="C61" s="78" t="s">
        <v>43</v>
      </c>
      <c r="D61" s="175">
        <f>'入力シート'!E63</f>
        <v>236858</v>
      </c>
      <c r="E61" s="176">
        <f>'入力シート'!F63</f>
        <v>-0.05256421025684099</v>
      </c>
      <c r="F61" s="175">
        <f>'入力シート'!H63</f>
        <v>419667</v>
      </c>
      <c r="G61" s="176">
        <f>'入力シート'!I63</f>
        <v>0.09424777261219064</v>
      </c>
      <c r="H61" s="286">
        <f>'入力シート 着陸回数'!E61</f>
        <v>1558</v>
      </c>
      <c r="I61" s="287">
        <f>'入力シート 着陸回数'!H61</f>
        <v>0</v>
      </c>
      <c r="J61" s="317">
        <f>'入力シート 着陸回数'!K61</f>
        <v>1558</v>
      </c>
      <c r="K61" s="183">
        <f>'入力シート 着陸回数'!L61</f>
        <v>-0.08568075117370888</v>
      </c>
    </row>
    <row r="62" spans="2:11" ht="18.75" customHeight="1">
      <c r="B62" s="64"/>
      <c r="C62" s="65" t="s">
        <v>43</v>
      </c>
      <c r="D62" s="168">
        <f>'入力シート'!E64</f>
        <v>78440744</v>
      </c>
      <c r="E62" s="169">
        <f>'入力シート'!F64</f>
        <v>0.03871706999179758</v>
      </c>
      <c r="F62" s="194">
        <f>'入力シート'!H64</f>
        <v>764525131</v>
      </c>
      <c r="G62" s="169">
        <f>'入力シート'!I64</f>
        <v>-0.022341706538745565</v>
      </c>
      <c r="H62" s="282">
        <f>'入力シート 着陸回数'!E62</f>
        <v>230182</v>
      </c>
      <c r="I62" s="283">
        <f>'入力シート 着陸回数'!H62</f>
        <v>10948</v>
      </c>
      <c r="J62" s="315">
        <f>'入力シート 着陸回数'!K62</f>
        <v>241130</v>
      </c>
      <c r="K62" s="169">
        <f>'入力シート 着陸回数'!L62</f>
        <v>0.008886806188965979</v>
      </c>
    </row>
    <row r="63" spans="2:11" ht="17.25" customHeight="1">
      <c r="B63" s="35" t="s">
        <v>56</v>
      </c>
      <c r="C63" s="58" t="s">
        <v>44</v>
      </c>
      <c r="D63" s="170">
        <f>'入力シート'!E65</f>
        <v>49140535</v>
      </c>
      <c r="E63" s="171">
        <f>'入力シート'!F65</f>
        <v>0.0629459622455828</v>
      </c>
      <c r="F63" s="186">
        <f>'入力シート'!H65</f>
        <v>2835640895</v>
      </c>
      <c r="G63" s="171">
        <f>'入力シート'!I65</f>
        <v>0.09135339611428961</v>
      </c>
      <c r="H63" s="284">
        <f>'入力シート 着陸回数'!E63</f>
        <v>145216</v>
      </c>
      <c r="I63" s="285">
        <f>'入力シート 着陸回数'!H63</f>
        <v>4548</v>
      </c>
      <c r="J63" s="316">
        <f>'入力シート 着陸回数'!K63</f>
        <v>149764</v>
      </c>
      <c r="K63" s="171">
        <f>'入力シート 着陸回数'!L63</f>
        <v>0.09624858178091711</v>
      </c>
    </row>
    <row r="64" spans="2:11" ht="18.75" customHeight="1" thickBot="1">
      <c r="B64" s="67"/>
      <c r="C64" s="68" t="s">
        <v>1</v>
      </c>
      <c r="D64" s="172">
        <f>'入力シート'!E66</f>
        <v>127581279</v>
      </c>
      <c r="E64" s="173">
        <f>'入力シート'!F66</f>
        <v>0.047917377496006885</v>
      </c>
      <c r="F64" s="174">
        <f>'入力シート'!H66</f>
        <v>3600166026</v>
      </c>
      <c r="G64" s="173">
        <f>'入力シート'!I66</f>
        <v>0.06505105931050625</v>
      </c>
      <c r="H64" s="286">
        <f>'入力シート 着陸回数'!E64</f>
        <v>375398</v>
      </c>
      <c r="I64" s="287">
        <f>'入力シート 着陸回数'!H64</f>
        <v>15496</v>
      </c>
      <c r="J64" s="317">
        <f>'入力シート 着陸回数'!K64</f>
        <v>390894</v>
      </c>
      <c r="K64" s="183">
        <f>'入力シート 着陸回数'!L64</f>
        <v>0.04066066593720796</v>
      </c>
    </row>
    <row r="65" spans="2:11" ht="18.75" customHeight="1">
      <c r="B65" s="35"/>
      <c r="C65" s="57" t="s">
        <v>43</v>
      </c>
      <c r="D65" s="175">
        <f>'入力シート'!E67</f>
        <v>7460675</v>
      </c>
      <c r="E65" s="176">
        <f>'入力シート'!F67</f>
        <v>0.034693490078450795</v>
      </c>
      <c r="F65" s="177">
        <f>'入力シート'!H67</f>
        <v>31652464</v>
      </c>
      <c r="G65" s="176">
        <f>'入力シート'!I67</f>
        <v>-0.3235459657156613</v>
      </c>
      <c r="H65" s="282">
        <f>'入力シート 着陸回数'!E65</f>
        <v>24652</v>
      </c>
      <c r="I65" s="283">
        <f>'入力シート 着陸回数'!H65</f>
        <v>285</v>
      </c>
      <c r="J65" s="315">
        <f>'入力シート 着陸回数'!K65</f>
        <v>24937</v>
      </c>
      <c r="K65" s="169">
        <f>'入力シート 着陸回数'!L65</f>
        <v>0.10757272929158335</v>
      </c>
    </row>
    <row r="66" spans="2:11" ht="17.25" customHeight="1">
      <c r="B66" s="35" t="s">
        <v>51</v>
      </c>
      <c r="C66" s="58" t="s">
        <v>44</v>
      </c>
      <c r="D66" s="178">
        <f>'入力シート'!E68</f>
        <v>31501667</v>
      </c>
      <c r="E66" s="171">
        <f>'入力シート'!F68</f>
        <v>0.04867641735432349</v>
      </c>
      <c r="F66" s="186">
        <f>'入力シート'!H68</f>
        <v>2282097000</v>
      </c>
      <c r="G66" s="171">
        <f>'入力シート'!I68</f>
        <v>0.06636309475135227</v>
      </c>
      <c r="H66" s="284">
        <f>'入力シート 着陸回数'!E66</f>
        <v>103272</v>
      </c>
      <c r="I66" s="285">
        <f>'入力シート 着陸回数'!H66</f>
        <v>2209</v>
      </c>
      <c r="J66" s="316">
        <f>'入力シート 着陸回数'!K66</f>
        <v>105481</v>
      </c>
      <c r="K66" s="171">
        <f>'入力シート 着陸回数'!L66</f>
        <v>0.11979150079089562</v>
      </c>
    </row>
    <row r="67" spans="2:11" ht="18" customHeight="1">
      <c r="B67" s="35"/>
      <c r="C67" s="70" t="s">
        <v>1</v>
      </c>
      <c r="D67" s="180">
        <f>'入力シート'!E69</f>
        <v>38962342</v>
      </c>
      <c r="E67" s="181">
        <f>'入力シート'!F69</f>
        <v>0.04596972706368008</v>
      </c>
      <c r="F67" s="182">
        <f>'入力シート'!H69</f>
        <v>2313749464</v>
      </c>
      <c r="G67" s="181">
        <f>'入力シート'!I69</f>
        <v>0.05802032535732771</v>
      </c>
      <c r="H67" s="201">
        <f>'入力シート 着陸回数'!E67</f>
        <v>127924</v>
      </c>
      <c r="I67" s="288">
        <f>'入力シート 着陸回数'!H67</f>
        <v>2494</v>
      </c>
      <c r="J67" s="318">
        <f>'入力シート 着陸回数'!K67</f>
        <v>130418</v>
      </c>
      <c r="K67" s="188">
        <f>'入力シート 着陸回数'!L67</f>
        <v>0.11743436835972298</v>
      </c>
    </row>
    <row r="68" spans="2:11" ht="18" customHeight="1">
      <c r="B68" s="44" t="s">
        <v>2</v>
      </c>
      <c r="C68" s="70" t="s">
        <v>43</v>
      </c>
      <c r="D68" s="180">
        <f>'入力シート'!E70</f>
        <v>68559365</v>
      </c>
      <c r="E68" s="183">
        <f>'入力シート'!F70</f>
        <v>0.03731229954370696</v>
      </c>
      <c r="F68" s="184">
        <f>'入力シート'!H70</f>
        <v>731070473</v>
      </c>
      <c r="G68" s="183">
        <f>'入力シート'!I70</f>
        <v>-0.0031370665929438823</v>
      </c>
      <c r="H68" s="286">
        <f>'入力シート 着陸回数'!E68</f>
        <v>180998</v>
      </c>
      <c r="I68" s="287">
        <f>'入力シート 着陸回数'!H68</f>
        <v>2035</v>
      </c>
      <c r="J68" s="317">
        <f>'入力シート 着陸回数'!K68</f>
        <v>183033</v>
      </c>
      <c r="K68" s="183">
        <f>'入力シート 着陸回数'!L68</f>
        <v>-0.0021806327105809986</v>
      </c>
    </row>
    <row r="69" spans="2:11" ht="17.25" customHeight="1">
      <c r="B69" s="42" t="s">
        <v>47</v>
      </c>
      <c r="C69" s="58" t="s">
        <v>44</v>
      </c>
      <c r="D69" s="422">
        <f>'入力シート'!E71</f>
        <v>17120272</v>
      </c>
      <c r="E69" s="423">
        <f>'入力シート'!F71</f>
        <v>0.09367811073174392</v>
      </c>
      <c r="F69" s="427">
        <f>'入力シート'!H71</f>
        <v>552522689</v>
      </c>
      <c r="G69" s="423">
        <f>'入力シート'!I71</f>
        <v>0.20759223390487014</v>
      </c>
      <c r="H69" s="284">
        <f>'入力シート 着陸回数'!E69</f>
        <v>40039</v>
      </c>
      <c r="I69" s="285">
        <f>'入力シート 着陸回数'!H69</f>
        <v>2257</v>
      </c>
      <c r="J69" s="316">
        <f>'入力シート 着陸回数'!K69</f>
        <v>42296</v>
      </c>
      <c r="K69" s="171">
        <f>'入力シート 着陸回数'!L69</f>
        <v>0.05407964910531815</v>
      </c>
    </row>
    <row r="70" spans="2:11" ht="17.25" customHeight="1">
      <c r="B70" s="45"/>
      <c r="C70" s="72" t="s">
        <v>1</v>
      </c>
      <c r="D70" s="187">
        <f>'入力シート'!E72</f>
        <v>85679637</v>
      </c>
      <c r="E70" s="188">
        <f>'入力シート'!F72</f>
        <v>0.04810585258279798</v>
      </c>
      <c r="F70" s="190">
        <f>'入力シート'!H72</f>
        <v>1283593162</v>
      </c>
      <c r="G70" s="188">
        <f>'入力シート'!I72</f>
        <v>0.0778237913696056</v>
      </c>
      <c r="H70" s="201">
        <f>'入力シート 着陸回数'!E70</f>
        <v>221037</v>
      </c>
      <c r="I70" s="288">
        <f>'入力シート 着陸回数'!H70</f>
        <v>4292</v>
      </c>
      <c r="J70" s="318">
        <f>'入力シート 着陸回数'!K70</f>
        <v>225329</v>
      </c>
      <c r="K70" s="188">
        <f>'入力シート 着陸回数'!L70</f>
        <v>0.007917373042463094</v>
      </c>
    </row>
    <row r="71" spans="2:11" ht="17.25" customHeight="1">
      <c r="B71" s="42"/>
      <c r="C71" s="57" t="s">
        <v>43</v>
      </c>
      <c r="D71" s="175">
        <f>'入力シート'!E73</f>
        <v>910154</v>
      </c>
      <c r="E71" s="176">
        <f>'入力シート'!F73</f>
        <v>0.033367583861756644</v>
      </c>
      <c r="F71" s="177">
        <f>'入力シート'!H73</f>
        <v>233856</v>
      </c>
      <c r="G71" s="176">
        <f>'入力シート'!I73</f>
        <v>-0.01043491507350136</v>
      </c>
      <c r="H71" s="286">
        <f>'入力シート 着陸回数'!E71</f>
        <v>8021</v>
      </c>
      <c r="I71" s="287">
        <f>'入力シート 着陸回数'!H71</f>
        <v>1771</v>
      </c>
      <c r="J71" s="317">
        <f>'入力シート 着陸回数'!K71</f>
        <v>9792</v>
      </c>
      <c r="K71" s="183">
        <f>'入力シート 着陸回数'!L71</f>
        <v>-0.047007299270072966</v>
      </c>
    </row>
    <row r="72" spans="2:11" ht="17.25" customHeight="1">
      <c r="B72" s="42" t="s">
        <v>14</v>
      </c>
      <c r="C72" s="58" t="s">
        <v>44</v>
      </c>
      <c r="D72" s="178">
        <f>'入力シート'!E74</f>
        <v>112502</v>
      </c>
      <c r="E72" s="171">
        <f>'入力シート'!F74</f>
        <v>-0.0062977520646557705</v>
      </c>
      <c r="F72" s="186">
        <f>'入力シート'!H74</f>
        <v>172375</v>
      </c>
      <c r="G72" s="171">
        <f>'入力シート'!I74</f>
        <v>-0.2076060624169681</v>
      </c>
      <c r="H72" s="284">
        <f>'入力シート 着陸回数'!E72</f>
        <v>391</v>
      </c>
      <c r="I72" s="285">
        <f>'入力シート 着陸回数'!H72</f>
        <v>19</v>
      </c>
      <c r="J72" s="316">
        <f>'入力シート 着陸回数'!K72</f>
        <v>410</v>
      </c>
      <c r="K72" s="171">
        <f>'入力シート 着陸回数'!L72</f>
        <v>-0.22201138519924102</v>
      </c>
    </row>
    <row r="73" spans="2:11" ht="18" customHeight="1">
      <c r="B73" s="42"/>
      <c r="C73" s="70" t="s">
        <v>1</v>
      </c>
      <c r="D73" s="180">
        <f>'入力シート'!E75</f>
        <v>1022656</v>
      </c>
      <c r="E73" s="188">
        <f>'入力シート'!F75</f>
        <v>0.028849675043763456</v>
      </c>
      <c r="F73" s="182">
        <f>'入力シート'!H75</f>
        <v>406231</v>
      </c>
      <c r="G73" s="181">
        <f>'入力シート'!I75</f>
        <v>-0.10494008050958559</v>
      </c>
      <c r="H73" s="201">
        <f>'入力シート 着陸回数'!E73</f>
        <v>8412</v>
      </c>
      <c r="I73" s="288">
        <f>'入力シート 着陸回数'!H73</f>
        <v>1790</v>
      </c>
      <c r="J73" s="318">
        <f>'入力シート 着陸回数'!K73</f>
        <v>10202</v>
      </c>
      <c r="K73" s="188">
        <f>'入力シート 着陸回数'!L73</f>
        <v>-0.05554526939455662</v>
      </c>
    </row>
    <row r="74" spans="2:11" ht="18" customHeight="1">
      <c r="B74" s="40" t="s">
        <v>25</v>
      </c>
      <c r="C74" s="79" t="s">
        <v>43</v>
      </c>
      <c r="D74" s="187">
        <f>'入力シート'!E76</f>
        <v>26336</v>
      </c>
      <c r="E74" s="188">
        <f>'入力シート'!F76</f>
        <v>-0.0328314359162688</v>
      </c>
      <c r="F74" s="193">
        <f>'入力シート'!H76</f>
        <v>15594</v>
      </c>
      <c r="G74" s="188">
        <f>'入力シート'!I76</f>
        <v>0.08464909230020168</v>
      </c>
      <c r="H74" s="201">
        <f>'入力シート 着陸回数'!E74</f>
        <v>959</v>
      </c>
      <c r="I74" s="288">
        <f>'入力シート 着陸回数'!H74</f>
        <v>1541</v>
      </c>
      <c r="J74" s="318">
        <f>'入力シート 着陸回数'!K74</f>
        <v>2500</v>
      </c>
      <c r="K74" s="188">
        <f>'入力シート 着陸回数'!L74</f>
        <v>0.026272577996715896</v>
      </c>
    </row>
    <row r="75" spans="2:11" ht="18" customHeight="1">
      <c r="B75" s="40" t="s">
        <v>26</v>
      </c>
      <c r="C75" s="79" t="s">
        <v>43</v>
      </c>
      <c r="D75" s="187">
        <f>'入力シート'!E77</f>
        <v>26165</v>
      </c>
      <c r="E75" s="188">
        <f>'入力シート'!F77</f>
        <v>0.12247962247962252</v>
      </c>
      <c r="F75" s="193">
        <f>'入力シート'!H77</f>
        <v>4742</v>
      </c>
      <c r="G75" s="188">
        <f>'入力シート'!I77</f>
        <v>-0.05500199282582707</v>
      </c>
      <c r="H75" s="201">
        <f>'入力シート 着陸回数'!E75</f>
        <v>1043</v>
      </c>
      <c r="I75" s="288">
        <f>'入力シート 着陸回数'!H75</f>
        <v>2</v>
      </c>
      <c r="J75" s="318">
        <f>'入力シート 着陸回数'!K75</f>
        <v>1045</v>
      </c>
      <c r="K75" s="188">
        <f>'入力シート 着陸回数'!L75</f>
        <v>0.012596899224806224</v>
      </c>
    </row>
    <row r="76" spans="2:11" ht="18.75" customHeight="1">
      <c r="B76" s="40" t="s">
        <v>84</v>
      </c>
      <c r="C76" s="57" t="s">
        <v>43</v>
      </c>
      <c r="D76" s="175" t="e">
        <f>入力シート!#REF!</f>
        <v>#REF!</v>
      </c>
      <c r="E76" s="176" t="e">
        <f>入力シート!#REF!</f>
        <v>#REF!</v>
      </c>
      <c r="F76" s="175" t="e">
        <f>入力シート!#REF!</f>
        <v>#REF!</v>
      </c>
      <c r="G76" s="176" t="e">
        <f>入力シート!#REF!</f>
        <v>#REF!</v>
      </c>
      <c r="H76" s="201">
        <f>'入力シート 着陸回数'!E76</f>
        <v>1671</v>
      </c>
      <c r="I76" s="288">
        <f>'入力シート 着陸回数'!H76</f>
        <v>216</v>
      </c>
      <c r="J76" s="318">
        <f>'入力シート 着陸回数'!K76</f>
        <v>1887</v>
      </c>
      <c r="K76" s="188">
        <f>'入力シート 着陸回数'!L76</f>
        <v>0.015061861215707406</v>
      </c>
    </row>
    <row r="77" spans="2:11" ht="18" customHeight="1">
      <c r="B77" s="40" t="s">
        <v>27</v>
      </c>
      <c r="C77" s="72" t="s">
        <v>43</v>
      </c>
      <c r="D77" s="187">
        <f>'入力シート'!E79</f>
        <v>34153</v>
      </c>
      <c r="E77" s="188">
        <f>'入力シート'!F79</f>
        <v>0.035033487892838666</v>
      </c>
      <c r="F77" s="190">
        <f>'入力シート'!H79</f>
        <v>21542</v>
      </c>
      <c r="G77" s="188">
        <f>'入力シート'!I79</f>
        <v>-0.16900050148516765</v>
      </c>
      <c r="H77" s="201">
        <f>'入力シート 着陸回数'!E77</f>
        <v>1360</v>
      </c>
      <c r="I77" s="288">
        <f>'入力シート 着陸回数'!H77</f>
        <v>88</v>
      </c>
      <c r="J77" s="318">
        <f>'入力シート 着陸回数'!K77</f>
        <v>1448</v>
      </c>
      <c r="K77" s="188">
        <f>'入力シート 着陸回数'!L77</f>
        <v>0.012587412587412583</v>
      </c>
    </row>
    <row r="78" spans="2:11" ht="18" customHeight="1">
      <c r="B78" s="40" t="s">
        <v>28</v>
      </c>
      <c r="C78" s="72" t="s">
        <v>43</v>
      </c>
      <c r="D78" s="187">
        <f>'入力シート'!E80</f>
        <v>23823</v>
      </c>
      <c r="E78" s="188">
        <f>'入力シート'!F80</f>
        <v>0.07368848025959984</v>
      </c>
      <c r="F78" s="190">
        <f>'入力シート'!H80</f>
        <v>2595</v>
      </c>
      <c r="G78" s="188">
        <f>'入力シート'!I80</f>
        <v>0.2566585956416465</v>
      </c>
      <c r="H78" s="201">
        <f>'入力シート 着陸回数'!E78</f>
        <v>983</v>
      </c>
      <c r="I78" s="288">
        <f>'入力シート 着陸回数'!H78</f>
        <v>49</v>
      </c>
      <c r="J78" s="318">
        <f>'入力シート 着陸回数'!K78</f>
        <v>1032</v>
      </c>
      <c r="K78" s="188">
        <f>'入力シート 着陸回数'!L78</f>
        <v>0.044534412955465674</v>
      </c>
    </row>
    <row r="79" spans="2:11" ht="18" customHeight="1">
      <c r="B79" s="40" t="s">
        <v>29</v>
      </c>
      <c r="C79" s="72" t="s">
        <v>43</v>
      </c>
      <c r="D79" s="187">
        <f>'入力シート'!E81</f>
        <v>0</v>
      </c>
      <c r="E79" s="188">
        <f>'入力シート'!F81</f>
        <v>-1</v>
      </c>
      <c r="F79" s="190">
        <f>'入力シート'!H81</f>
        <v>0</v>
      </c>
      <c r="G79" s="188" t="str">
        <f>'入力シート'!I81</f>
        <v>　　　　　 －</v>
      </c>
      <c r="H79" s="201">
        <f>'入力シート 着陸回数'!E79</f>
        <v>0</v>
      </c>
      <c r="I79" s="288">
        <f>'入力シート 着陸回数'!H79</f>
        <v>40</v>
      </c>
      <c r="J79" s="318">
        <f>'入力シート 着陸回数'!K79</f>
        <v>40</v>
      </c>
      <c r="K79" s="188">
        <f>'入力シート 着陸回数'!L79</f>
        <v>-0.4736842105263158</v>
      </c>
    </row>
    <row r="80" spans="2:11" ht="17.25" customHeight="1">
      <c r="B80" s="35"/>
      <c r="C80" s="57" t="s">
        <v>43</v>
      </c>
      <c r="D80" s="175">
        <f>'入力シート'!E82</f>
        <v>133178</v>
      </c>
      <c r="E80" s="176">
        <f>'入力シート'!F82</f>
        <v>0.0720104320947903</v>
      </c>
      <c r="F80" s="177">
        <f>'入力シート'!H82</f>
        <v>0</v>
      </c>
      <c r="G80" s="176" t="str">
        <f>'入力シート'!I82</f>
        <v>　　　　　 －</v>
      </c>
      <c r="H80" s="286">
        <f>'入力シート 着陸回数'!E80</f>
        <v>1100</v>
      </c>
      <c r="I80" s="287">
        <f>'入力シート 着陸回数'!H80</f>
        <v>1442</v>
      </c>
      <c r="J80" s="317">
        <f>'入力シート 着陸回数'!K80</f>
        <v>2542</v>
      </c>
      <c r="K80" s="183">
        <f>'入力シート 着陸回数'!L80</f>
        <v>-0.083963963963964</v>
      </c>
    </row>
    <row r="81" spans="2:11" ht="17.25" customHeight="1">
      <c r="B81" s="35" t="s">
        <v>30</v>
      </c>
      <c r="C81" s="58" t="s">
        <v>44</v>
      </c>
      <c r="D81" s="178">
        <f>'入力シート'!E83</f>
        <v>1354</v>
      </c>
      <c r="E81" s="185">
        <f>'入力シート'!F83</f>
        <v>168.25</v>
      </c>
      <c r="F81" s="186">
        <f>'入力シート'!H83</f>
        <v>0</v>
      </c>
      <c r="G81" s="171" t="str">
        <f>'入力シート'!I83</f>
        <v>　　　　　 －</v>
      </c>
      <c r="H81" s="284">
        <f>'入力シート 着陸回数'!E81</f>
        <v>0</v>
      </c>
      <c r="I81" s="285">
        <f>'入力シート 着陸回数'!H81</f>
        <v>12</v>
      </c>
      <c r="J81" s="316">
        <f>'入力シート 着陸回数'!K81</f>
        <v>12</v>
      </c>
      <c r="K81" s="171">
        <f>'入力シート 着陸回数'!L81</f>
        <v>11</v>
      </c>
    </row>
    <row r="82" spans="2:11" ht="18" customHeight="1">
      <c r="B82" s="39"/>
      <c r="C82" s="72" t="s">
        <v>1</v>
      </c>
      <c r="D82" s="201">
        <f>'入力シート'!E84</f>
        <v>134532</v>
      </c>
      <c r="E82" s="188">
        <f>'入力シート'!F84</f>
        <v>0.08283966516419827</v>
      </c>
      <c r="F82" s="190">
        <f>'入力シート'!H84</f>
        <v>0</v>
      </c>
      <c r="G82" s="176" t="str">
        <f>'入力シート'!I84</f>
        <v>　　　　　 －</v>
      </c>
      <c r="H82" s="201">
        <f>'入力シート 着陸回数'!E82</f>
        <v>1100</v>
      </c>
      <c r="I82" s="288">
        <f>'入力シート 着陸回数'!H82</f>
        <v>1454</v>
      </c>
      <c r="J82" s="318">
        <f>'入力シート 着陸回数'!K82</f>
        <v>2554</v>
      </c>
      <c r="K82" s="188">
        <f>'入力シート 着陸回数'!L82</f>
        <v>-0.07997118155619598</v>
      </c>
    </row>
    <row r="83" spans="2:11" ht="18" customHeight="1">
      <c r="B83" s="35"/>
      <c r="C83" s="57" t="s">
        <v>43</v>
      </c>
      <c r="D83" s="180">
        <f>'入力シート'!E85</f>
        <v>384390</v>
      </c>
      <c r="E83" s="183">
        <f>'入力シート'!F85</f>
        <v>0.10633019231765517</v>
      </c>
      <c r="F83" s="184">
        <f>'入力シート'!H85</f>
        <v>481418</v>
      </c>
      <c r="G83" s="183">
        <f>'入力シート'!I85</f>
        <v>0.019288261049992705</v>
      </c>
      <c r="H83" s="286">
        <f>'入力シート 着陸回数'!E83</f>
        <v>2739</v>
      </c>
      <c r="I83" s="287">
        <f>'入力シート 着陸回数'!H83</f>
        <v>592</v>
      </c>
      <c r="J83" s="317">
        <f>'入力シート 着陸回数'!K83</f>
        <v>3331</v>
      </c>
      <c r="K83" s="183">
        <f>'入力シート 着陸回数'!L83</f>
        <v>0.019902020820575572</v>
      </c>
    </row>
    <row r="84" spans="2:11" ht="18" customHeight="1">
      <c r="B84" s="35" t="s">
        <v>54</v>
      </c>
      <c r="C84" s="58" t="s">
        <v>44</v>
      </c>
      <c r="D84" s="178">
        <f>'入力シート'!E86</f>
        <v>297894</v>
      </c>
      <c r="E84" s="185">
        <f>'入力シート'!F86</f>
        <v>0.08506592846215488</v>
      </c>
      <c r="F84" s="427">
        <f>'入力シート'!H86</f>
        <v>514941</v>
      </c>
      <c r="G84" s="425">
        <f>'入力シート'!I86</f>
        <v>2.767796647374313</v>
      </c>
      <c r="H84" s="284">
        <f>'入力シート 着陸回数'!E84</f>
        <v>1200</v>
      </c>
      <c r="I84" s="285">
        <f>'入力シート 着陸回数'!H84</f>
        <v>24</v>
      </c>
      <c r="J84" s="316">
        <f>'入力シート 着陸回数'!K84</f>
        <v>1224</v>
      </c>
      <c r="K84" s="171">
        <f>'入力シート 着陸回数'!L84</f>
        <v>-0.02779984114376488</v>
      </c>
    </row>
    <row r="85" spans="2:11" ht="18" customHeight="1">
      <c r="B85" s="39"/>
      <c r="C85" s="72" t="s">
        <v>1</v>
      </c>
      <c r="D85" s="201">
        <f>'入力シート'!E87</f>
        <v>682284</v>
      </c>
      <c r="E85" s="188">
        <f>'入力シート'!F87</f>
        <v>0.096944304212635</v>
      </c>
      <c r="F85" s="190">
        <f>'入力シート'!H87</f>
        <v>996359</v>
      </c>
      <c r="G85" s="188">
        <f>'入力シート'!I87</f>
        <v>0.6361192623038308</v>
      </c>
      <c r="H85" s="201">
        <f>'入力シート 着陸回数'!E85</f>
        <v>3939</v>
      </c>
      <c r="I85" s="288">
        <f>'入力シート 着陸回数'!H85</f>
        <v>616</v>
      </c>
      <c r="J85" s="318">
        <f>'入力シート 着陸回数'!K85</f>
        <v>4555</v>
      </c>
      <c r="K85" s="188">
        <f>'入力シート 着陸回数'!L85</f>
        <v>0.006629834254143541</v>
      </c>
    </row>
    <row r="86" spans="2:11" ht="18" customHeight="1">
      <c r="B86" s="38" t="s">
        <v>34</v>
      </c>
      <c r="C86" s="99" t="s">
        <v>43</v>
      </c>
      <c r="D86" s="187">
        <f>'入力シート'!E88</f>
        <v>102659</v>
      </c>
      <c r="E86" s="188">
        <f>'入力シート'!F88</f>
        <v>0.04741256172713548</v>
      </c>
      <c r="F86" s="190">
        <f>'入力シート'!H88</f>
        <v>44700</v>
      </c>
      <c r="G86" s="188">
        <f>'入力シート'!I88</f>
        <v>-0.08200357340890885</v>
      </c>
      <c r="H86" s="201">
        <f>'入力シート 着陸回数'!E86</f>
        <v>4473</v>
      </c>
      <c r="I86" s="288">
        <f>'入力シート 着陸回数'!H86</f>
        <v>2865</v>
      </c>
      <c r="J86" s="318">
        <f>'入力シート 着陸回数'!K86</f>
        <v>7338</v>
      </c>
      <c r="K86" s="188">
        <f>'入力シート 着陸回数'!L86</f>
        <v>0.02571987699189271</v>
      </c>
    </row>
    <row r="87" spans="2:11" ht="18" customHeight="1">
      <c r="B87" s="38"/>
      <c r="C87" s="71" t="s">
        <v>43</v>
      </c>
      <c r="D87" s="175">
        <f>'入力シート'!E89</f>
        <v>573824</v>
      </c>
      <c r="E87" s="176">
        <f>'入力シート'!F89</f>
        <v>0.2397060952187542</v>
      </c>
      <c r="F87" s="177">
        <f>'入力シート'!H89</f>
        <v>0</v>
      </c>
      <c r="G87" s="176" t="str">
        <f>'入力シート'!I89</f>
        <v>　　　　　 －</v>
      </c>
      <c r="H87" s="286">
        <f>'入力シート 着陸回数'!E87</f>
        <v>2183</v>
      </c>
      <c r="I87" s="287">
        <f>'入力シート 着陸回数'!H87</f>
        <v>22</v>
      </c>
      <c r="J87" s="317">
        <f>'入力シート 着陸回数'!K87</f>
        <v>2205</v>
      </c>
      <c r="K87" s="183">
        <f>'入力シート 着陸回数'!L87</f>
        <v>0.24787775891341246</v>
      </c>
    </row>
    <row r="88" spans="2:11" ht="18" customHeight="1">
      <c r="B88" s="35" t="s">
        <v>57</v>
      </c>
      <c r="C88" s="58" t="s">
        <v>44</v>
      </c>
      <c r="D88" s="178">
        <f>'入力シート'!E90</f>
        <v>106846</v>
      </c>
      <c r="E88" s="185">
        <f>'入力シート'!F90</f>
        <v>-0.28504801097393695</v>
      </c>
      <c r="F88" s="186">
        <f>'入力シート'!H90</f>
        <v>333890</v>
      </c>
      <c r="G88" s="185">
        <f>'入力シート'!I90</f>
        <v>0.07958063551341432</v>
      </c>
      <c r="H88" s="284">
        <f>'入力シート 着陸回数'!E88</f>
        <v>314</v>
      </c>
      <c r="I88" s="285">
        <f>'入力シート 着陸回数'!H88</f>
        <v>27</v>
      </c>
      <c r="J88" s="316">
        <f>'入力シート 着陸回数'!K88</f>
        <v>341</v>
      </c>
      <c r="K88" s="171">
        <f>'入力シート 着陸回数'!L88</f>
        <v>-0.3247524752475247</v>
      </c>
    </row>
    <row r="89" spans="2:11" ht="18" customHeight="1" thickBot="1">
      <c r="B89" s="37"/>
      <c r="C89" s="100" t="s">
        <v>1</v>
      </c>
      <c r="D89" s="202">
        <f>'入力シート'!E91</f>
        <v>680670</v>
      </c>
      <c r="E89" s="203">
        <f>'入力シート'!F91</f>
        <v>0.11163190248172516</v>
      </c>
      <c r="F89" s="204">
        <f>'入力シート'!H91</f>
        <v>333890</v>
      </c>
      <c r="G89" s="203">
        <f>'入力シート'!I91</f>
        <v>0.07958063551341432</v>
      </c>
      <c r="H89" s="319">
        <f>'入力シート 着陸回数'!E89</f>
        <v>2497</v>
      </c>
      <c r="I89" s="320">
        <f>'入力シート 着陸回数'!H89</f>
        <v>49</v>
      </c>
      <c r="J89" s="321">
        <f>'入力シート 着陸回数'!K89</f>
        <v>2546</v>
      </c>
      <c r="K89" s="181">
        <f>'入力シート 着陸回数'!L89</f>
        <v>0.12059859154929575</v>
      </c>
    </row>
    <row r="90" spans="2:11" ht="19.5" customHeight="1" thickTop="1">
      <c r="B90" s="36" t="s">
        <v>36</v>
      </c>
      <c r="C90" s="80" t="s">
        <v>43</v>
      </c>
      <c r="D90" s="205">
        <f>'入力シート'!E92</f>
        <v>111065844</v>
      </c>
      <c r="E90" s="206">
        <f>'入力シート'!F92</f>
        <v>0.041462465683526295</v>
      </c>
      <c r="F90" s="207">
        <f>'入力シート'!H92</f>
        <v>985155135</v>
      </c>
      <c r="G90" s="206">
        <f>'入力シート'!I92</f>
        <v>-0.02194790311753403</v>
      </c>
      <c r="H90" s="322">
        <f>'入力シート 着陸回数'!E90</f>
        <v>371811</v>
      </c>
      <c r="I90" s="323">
        <f>'入力シート 着陸回数'!H90</f>
        <v>21816</v>
      </c>
      <c r="J90" s="324">
        <f>'入力シート 着陸回数'!K90</f>
        <v>393627</v>
      </c>
      <c r="K90" s="206">
        <f>'入力シート 着陸回数'!L90</f>
        <v>0.011787960651962193</v>
      </c>
    </row>
    <row r="91" spans="2:11" ht="18" customHeight="1">
      <c r="B91" s="35"/>
      <c r="C91" s="82" t="s">
        <v>44</v>
      </c>
      <c r="D91" s="170">
        <f>'入力シート'!E93</f>
        <v>53312648</v>
      </c>
      <c r="E91" s="171">
        <f>'入力シート'!F93</f>
        <v>0.0753152003573152</v>
      </c>
      <c r="F91" s="186">
        <f>'入力シート'!H93</f>
        <v>2852766646</v>
      </c>
      <c r="G91" s="171">
        <f>'入力シート'!I93</f>
        <v>0.09340847808609598</v>
      </c>
      <c r="H91" s="284">
        <f>'入力シート 着陸回数'!E91</f>
        <v>156444</v>
      </c>
      <c r="I91" s="285">
        <f>'入力シート 着陸回数'!H91</f>
        <v>5846</v>
      </c>
      <c r="J91" s="316">
        <f>'入力シート 着陸回数'!K91</f>
        <v>162290</v>
      </c>
      <c r="K91" s="171">
        <f>'入力シート 着陸回数'!L91</f>
        <v>0.1093490460924309</v>
      </c>
    </row>
    <row r="92" spans="2:11" ht="18.75" customHeight="1" thickBot="1">
      <c r="B92" s="37" t="s">
        <v>37</v>
      </c>
      <c r="C92" s="83" t="s">
        <v>1</v>
      </c>
      <c r="D92" s="208">
        <f>'入力シート'!E94</f>
        <v>164378492</v>
      </c>
      <c r="E92" s="203">
        <f>'入力シート'!F94</f>
        <v>0.052205920853775734</v>
      </c>
      <c r="F92" s="204">
        <f>'入力シート'!H94</f>
        <v>3837921781</v>
      </c>
      <c r="G92" s="203">
        <f>'入力シート'!I94</f>
        <v>0.06127799174944171</v>
      </c>
      <c r="H92" s="202">
        <f>'入力シート 着陸回数'!E92</f>
        <v>528255</v>
      </c>
      <c r="I92" s="325">
        <f>'入力シート 着陸回数'!H92</f>
        <v>27662</v>
      </c>
      <c r="J92" s="326">
        <f>'入力シート 着陸回数'!K92</f>
        <v>555917</v>
      </c>
      <c r="K92" s="203">
        <f>'入力シート 着陸回数'!L92</f>
        <v>0.03844889358792836</v>
      </c>
    </row>
    <row r="93" spans="2:11" ht="24.75" customHeight="1" thickTop="1">
      <c r="B93" s="85"/>
      <c r="C93" s="86"/>
      <c r="D93" s="87" t="s">
        <v>50</v>
      </c>
      <c r="E93" s="88" t="s">
        <v>86</v>
      </c>
      <c r="F93" s="53"/>
      <c r="G93" s="89"/>
      <c r="H93" s="53"/>
      <c r="I93" s="53"/>
      <c r="J93" s="53"/>
      <c r="K93" s="89"/>
    </row>
    <row r="94" spans="2:11" ht="19.5" customHeight="1">
      <c r="B94" s="85"/>
      <c r="C94" s="86"/>
      <c r="D94" s="53"/>
      <c r="E94" s="88" t="s">
        <v>104</v>
      </c>
      <c r="F94" s="53"/>
      <c r="G94" s="89"/>
      <c r="H94" s="53"/>
      <c r="I94" s="53"/>
      <c r="J94" s="53"/>
      <c r="K94" s="89"/>
    </row>
    <row r="95" spans="2:11" ht="19.5" customHeight="1">
      <c r="B95" s="85"/>
      <c r="C95" s="86"/>
      <c r="D95" s="53"/>
      <c r="E95" s="88" t="s">
        <v>166</v>
      </c>
      <c r="F95" s="53"/>
      <c r="G95" s="89"/>
      <c r="H95" s="53"/>
      <c r="I95" s="53"/>
      <c r="J95" s="53"/>
      <c r="K95" s="89"/>
    </row>
    <row r="96" spans="2:11" ht="27.75" customHeight="1">
      <c r="B96" s="85"/>
      <c r="C96" s="86"/>
      <c r="D96" s="53"/>
      <c r="E96" s="89"/>
      <c r="F96" s="53"/>
      <c r="G96" s="89"/>
      <c r="H96" s="53"/>
      <c r="I96" s="53"/>
      <c r="J96" s="53"/>
      <c r="K96" s="89"/>
    </row>
    <row r="97" spans="2:11" ht="27.75" customHeight="1" thickBot="1">
      <c r="B97" s="85"/>
      <c r="C97" s="86"/>
      <c r="D97" s="53"/>
      <c r="E97" s="89"/>
      <c r="F97" s="53"/>
      <c r="G97" s="89"/>
      <c r="H97" s="53"/>
      <c r="I97" s="53"/>
      <c r="J97" s="53"/>
      <c r="K97" s="89"/>
    </row>
    <row r="98" spans="2:11" ht="27.75" customHeight="1">
      <c r="B98" s="90" t="s">
        <v>3</v>
      </c>
      <c r="C98" s="126" t="s">
        <v>70</v>
      </c>
      <c r="D98" s="328" t="e">
        <f>#REF!</f>
        <v>#REF!</v>
      </c>
      <c r="E98" s="329" t="e">
        <f>#REF!</f>
        <v>#REF!</v>
      </c>
      <c r="F98" s="328" t="e">
        <f>#REF!</f>
        <v>#REF!</v>
      </c>
      <c r="G98" s="329" t="e">
        <f>#REF!</f>
        <v>#REF!</v>
      </c>
      <c r="H98" s="328">
        <f>'入力シート 着陸回数'!E95</f>
        <v>205650</v>
      </c>
      <c r="I98" s="330">
        <f>'入力シート 着陸回数'!H95</f>
        <v>2320</v>
      </c>
      <c r="J98" s="330">
        <f>'入力シート 着陸回数'!K95</f>
        <v>207970</v>
      </c>
      <c r="K98" s="331">
        <f>'入力シート 着陸回数'!L95</f>
        <v>0.009818012313787872</v>
      </c>
    </row>
    <row r="99" spans="2:11" ht="27.75" customHeight="1">
      <c r="B99" s="91"/>
      <c r="C99" s="127" t="s">
        <v>71</v>
      </c>
      <c r="D99" s="332" t="e">
        <f>#REF!</f>
        <v>#REF!</v>
      </c>
      <c r="E99" s="333" t="e">
        <f>#REF!</f>
        <v>#REF!</v>
      </c>
      <c r="F99" s="332" t="e">
        <f>#REF!</f>
        <v>#REF!</v>
      </c>
      <c r="G99" s="333" t="e">
        <f>#REF!</f>
        <v>#REF!</v>
      </c>
      <c r="H99" s="332">
        <f>'入力シート 着陸回数'!E96</f>
        <v>143311</v>
      </c>
      <c r="I99" s="334">
        <f>'入力シート 着陸回数'!H96</f>
        <v>4466</v>
      </c>
      <c r="J99" s="334">
        <f>'入力シート 着陸回数'!K96</f>
        <v>147777</v>
      </c>
      <c r="K99" s="335">
        <f>'入力シート 着陸回数'!L96</f>
        <v>0.10016155088852985</v>
      </c>
    </row>
    <row r="100" spans="2:11" ht="27.75" customHeight="1" thickBot="1">
      <c r="B100" s="92"/>
      <c r="C100" s="128" t="s">
        <v>1</v>
      </c>
      <c r="D100" s="336" t="e">
        <f>#REF!</f>
        <v>#REF!</v>
      </c>
      <c r="E100" s="337" t="e">
        <f>#REF!</f>
        <v>#REF!</v>
      </c>
      <c r="F100" s="336" t="e">
        <f>#REF!</f>
        <v>#REF!</v>
      </c>
      <c r="G100" s="337" t="e">
        <f>#REF!</f>
        <v>#REF!</v>
      </c>
      <c r="H100" s="336">
        <f>'入力シート 着陸回数'!E97</f>
        <v>348961</v>
      </c>
      <c r="I100" s="338">
        <f>'入力シート 着陸回数'!H97</f>
        <v>6786</v>
      </c>
      <c r="J100" s="338">
        <f>'入力シート 着陸回数'!K97</f>
        <v>355747</v>
      </c>
      <c r="K100" s="339">
        <f>'入力シート 着陸回数'!L97</f>
        <v>0.045481395711065575</v>
      </c>
    </row>
    <row r="101" spans="2:11" ht="27.75" customHeight="1">
      <c r="B101" s="90" t="s">
        <v>15</v>
      </c>
      <c r="C101" s="126" t="s">
        <v>70</v>
      </c>
      <c r="D101" s="328" t="e">
        <f>#REF!</f>
        <v>#REF!</v>
      </c>
      <c r="E101" s="329" t="e">
        <f>#REF!</f>
        <v>#REF!</v>
      </c>
      <c r="F101" s="328" t="e">
        <f>#REF!</f>
        <v>#REF!</v>
      </c>
      <c r="G101" s="329" t="e">
        <f>#REF!</f>
        <v>#REF!</v>
      </c>
      <c r="H101" s="328">
        <f>'入力シート 着陸回数'!E98</f>
        <v>121504</v>
      </c>
      <c r="I101" s="330">
        <f>'入力シート 着陸回数'!H98</f>
        <v>6666</v>
      </c>
      <c r="J101" s="330">
        <f>'入力シート 着陸回数'!K98</f>
        <v>128170</v>
      </c>
      <c r="K101" s="331">
        <f>'入力シート 着陸回数'!L98</f>
        <v>0.017375636008604367</v>
      </c>
    </row>
    <row r="102" spans="2:11" ht="27.75" customHeight="1">
      <c r="B102" s="91"/>
      <c r="C102" s="127" t="s">
        <v>71</v>
      </c>
      <c r="D102" s="332" t="e">
        <f>#REF!</f>
        <v>#REF!</v>
      </c>
      <c r="E102" s="333" t="e">
        <f>#REF!</f>
        <v>#REF!</v>
      </c>
      <c r="F102" s="332" t="e">
        <f>#REF!</f>
        <v>#REF!</v>
      </c>
      <c r="G102" s="333" t="e">
        <f>#REF!</f>
        <v>#REF!</v>
      </c>
      <c r="H102" s="332">
        <f>'入力シート 着陸回数'!E99</f>
        <v>11327</v>
      </c>
      <c r="I102" s="334">
        <f>'入力シート 着陸回数'!H99</f>
        <v>1101</v>
      </c>
      <c r="J102" s="334">
        <f>'入力シート 着陸回数'!K99</f>
        <v>12428</v>
      </c>
      <c r="K102" s="335">
        <f>'入力シート 着陸回数'!L99</f>
        <v>0.25459317585301844</v>
      </c>
    </row>
    <row r="103" spans="2:11" ht="27.75" customHeight="1" thickBot="1">
      <c r="B103" s="92"/>
      <c r="C103" s="128" t="s">
        <v>1</v>
      </c>
      <c r="D103" s="336" t="e">
        <f>#REF!</f>
        <v>#REF!</v>
      </c>
      <c r="E103" s="337" t="e">
        <f>#REF!</f>
        <v>#REF!</v>
      </c>
      <c r="F103" s="336" t="e">
        <f>#REF!</f>
        <v>#REF!</v>
      </c>
      <c r="G103" s="337" t="e">
        <f>#REF!</f>
        <v>#REF!</v>
      </c>
      <c r="H103" s="336">
        <f>'入力シート 着陸回数'!E100</f>
        <v>132831</v>
      </c>
      <c r="I103" s="338">
        <f>'入力シート 着陸回数'!H100</f>
        <v>7767</v>
      </c>
      <c r="J103" s="338">
        <f>'入力シート 着陸回数'!K100</f>
        <v>140598</v>
      </c>
      <c r="K103" s="339">
        <f>'入力シート 着陸回数'!L100</f>
        <v>0.034668511336625185</v>
      </c>
    </row>
    <row r="104" spans="2:11" ht="27.75" customHeight="1">
      <c r="B104" s="90" t="s">
        <v>31</v>
      </c>
      <c r="C104" s="126" t="s">
        <v>70</v>
      </c>
      <c r="D104" s="328" t="e">
        <f>#REF!</f>
        <v>#REF!</v>
      </c>
      <c r="E104" s="329" t="e">
        <f>#REF!</f>
        <v>#REF!</v>
      </c>
      <c r="F104" s="328" t="e">
        <f>#REF!</f>
        <v>#REF!</v>
      </c>
      <c r="G104" s="329" t="e">
        <f>#REF!</f>
        <v>#REF!</v>
      </c>
      <c r="H104" s="328">
        <f>'入力シート 着陸回数'!E101</f>
        <v>32193</v>
      </c>
      <c r="I104" s="330">
        <f>'入力シート 着陸回数'!H101</f>
        <v>7743</v>
      </c>
      <c r="J104" s="330">
        <f>'入力シート 着陸回数'!K101</f>
        <v>39936</v>
      </c>
      <c r="K104" s="331">
        <f>'入力シート 着陸回数'!L101</f>
        <v>0.0016302575806976805</v>
      </c>
    </row>
    <row r="105" spans="2:11" ht="27.75" customHeight="1">
      <c r="B105" s="91"/>
      <c r="C105" s="127" t="s">
        <v>71</v>
      </c>
      <c r="D105" s="332" t="e">
        <f>#REF!</f>
        <v>#REF!</v>
      </c>
      <c r="E105" s="333" t="e">
        <f>#REF!</f>
        <v>#REF!</v>
      </c>
      <c r="F105" s="332" t="e">
        <f>#REF!</f>
        <v>#REF!</v>
      </c>
      <c r="G105" s="333" t="e">
        <f>#REF!</f>
        <v>#REF!</v>
      </c>
      <c r="H105" s="332">
        <f>'入力シート 着陸回数'!E102</f>
        <v>1492</v>
      </c>
      <c r="I105" s="334">
        <f>'入力シート 着陸回数'!H102</f>
        <v>252</v>
      </c>
      <c r="J105" s="334">
        <f>'入力シート 着陸回数'!K102</f>
        <v>1744</v>
      </c>
      <c r="K105" s="335">
        <f>'入力シート 着陸回数'!L102</f>
        <v>0.11866581141757537</v>
      </c>
    </row>
    <row r="106" spans="2:11" ht="27.75" customHeight="1" thickBot="1">
      <c r="B106" s="92"/>
      <c r="C106" s="93" t="s">
        <v>1</v>
      </c>
      <c r="D106" s="336" t="e">
        <f>#REF!</f>
        <v>#REF!</v>
      </c>
      <c r="E106" s="337" t="e">
        <f>#REF!</f>
        <v>#REF!</v>
      </c>
      <c r="F106" s="336" t="e">
        <f>#REF!</f>
        <v>#REF!</v>
      </c>
      <c r="G106" s="337" t="e">
        <f>#REF!</f>
        <v>#REF!</v>
      </c>
      <c r="H106" s="336">
        <f>'入力シート 着陸回数'!E103</f>
        <v>33685</v>
      </c>
      <c r="I106" s="338">
        <f>'入力シート 着陸回数'!H103</f>
        <v>7995</v>
      </c>
      <c r="J106" s="338">
        <f>'入力シート 着陸回数'!K103</f>
        <v>41680</v>
      </c>
      <c r="K106" s="339">
        <f>'入力シート 着陸回数'!L103</f>
        <v>0.00603427468018336</v>
      </c>
    </row>
    <row r="107" spans="2:11" ht="27.75" customHeight="1">
      <c r="B107" s="90" t="s">
        <v>33</v>
      </c>
      <c r="C107" s="126" t="s">
        <v>70</v>
      </c>
      <c r="D107" s="328" t="e">
        <f>#REF!</f>
        <v>#REF!</v>
      </c>
      <c r="E107" s="340" t="e">
        <f>#REF!</f>
        <v>#REF!</v>
      </c>
      <c r="F107" s="328" t="e">
        <f>#REF!</f>
        <v>#REF!</v>
      </c>
      <c r="G107" s="340" t="e">
        <f>#REF!</f>
        <v>#REF!</v>
      </c>
      <c r="H107" s="328">
        <f>'入力シート 着陸回数'!E104</f>
        <v>7991</v>
      </c>
      <c r="I107" s="330">
        <f>'入力シート 着陸回数'!H104</f>
        <v>2222</v>
      </c>
      <c r="J107" s="330">
        <f>'入力シート 着陸回数'!K104</f>
        <v>10213</v>
      </c>
      <c r="K107" s="340">
        <f>'入力シート 着陸回数'!L104</f>
        <v>0.012491325468424685</v>
      </c>
    </row>
    <row r="108" spans="2:11" ht="27.75" customHeight="1">
      <c r="B108" s="91"/>
      <c r="C108" s="127" t="s">
        <v>71</v>
      </c>
      <c r="D108" s="332" t="e">
        <f>#REF!</f>
        <v>#REF!</v>
      </c>
      <c r="E108" s="333" t="e">
        <f>#REF!</f>
        <v>#REF!</v>
      </c>
      <c r="F108" s="332" t="e">
        <f>#REF!</f>
        <v>#REF!</v>
      </c>
      <c r="G108" s="333" t="e">
        <f>#REF!</f>
        <v>#REF!</v>
      </c>
      <c r="H108" s="332">
        <f>'入力シート 着陸回数'!E105</f>
        <v>314</v>
      </c>
      <c r="I108" s="334">
        <f>'入力シート 着陸回数'!H105</f>
        <v>27</v>
      </c>
      <c r="J108" s="334">
        <f>'入力シート 着陸回数'!K105</f>
        <v>341</v>
      </c>
      <c r="K108" s="335">
        <f>'入力シート 着陸回数'!L105</f>
        <v>-0.3247524752475247</v>
      </c>
    </row>
    <row r="109" spans="2:11" ht="27.75" customHeight="1" thickBot="1">
      <c r="B109" s="92"/>
      <c r="C109" s="93" t="s">
        <v>1</v>
      </c>
      <c r="D109" s="336" t="e">
        <f>#REF!</f>
        <v>#REF!</v>
      </c>
      <c r="E109" s="337" t="e">
        <f>#REF!</f>
        <v>#REF!</v>
      </c>
      <c r="F109" s="336" t="e">
        <f>#REF!</f>
        <v>#REF!</v>
      </c>
      <c r="G109" s="337" t="e">
        <f>#REF!</f>
        <v>#REF!</v>
      </c>
      <c r="H109" s="336">
        <f>'入力シート 着陸回数'!E106</f>
        <v>8305</v>
      </c>
      <c r="I109" s="338">
        <f>'入力シート 着陸回数'!H106</f>
        <v>2249</v>
      </c>
      <c r="J109" s="338">
        <f>'入力シート 着陸回数'!K106</f>
        <v>10554</v>
      </c>
      <c r="K109" s="339">
        <f>'入力シート 着陸回数'!L106</f>
        <v>-0.0035876132930513505</v>
      </c>
    </row>
    <row r="110" spans="2:11" ht="27.75" customHeight="1" thickBot="1">
      <c r="B110" s="94" t="s">
        <v>35</v>
      </c>
      <c r="C110" s="95" t="s">
        <v>43</v>
      </c>
      <c r="D110" s="341" t="e">
        <f>#REF!</f>
        <v>#REF!</v>
      </c>
      <c r="E110" s="342" t="e">
        <f>#REF!</f>
        <v>#REF!</v>
      </c>
      <c r="F110" s="341" t="e">
        <f>#REF!</f>
        <v>#REF!</v>
      </c>
      <c r="G110" s="342" t="e">
        <f>#REF!</f>
        <v>#REF!</v>
      </c>
      <c r="H110" s="341">
        <f>'入力シート 着陸回数'!E107</f>
        <v>4473</v>
      </c>
      <c r="I110" s="343">
        <f>'入力シート 着陸回数'!H107</f>
        <v>2865</v>
      </c>
      <c r="J110" s="343">
        <f>'入力シート 着陸回数'!K107</f>
        <v>7338</v>
      </c>
      <c r="K110" s="344">
        <f>'入力シート 着陸回数'!L107</f>
        <v>0.02571987699189271</v>
      </c>
    </row>
    <row r="111" spans="8:11" s="55" customFormat="1" ht="13.5">
      <c r="H111" s="327"/>
      <c r="I111" s="327"/>
      <c r="J111" s="327"/>
      <c r="K111" s="327"/>
    </row>
    <row r="112" spans="8:11" s="55" customFormat="1" ht="13.5">
      <c r="H112" s="327"/>
      <c r="I112" s="327"/>
      <c r="J112" s="327"/>
      <c r="K112" s="327"/>
    </row>
    <row r="113" spans="8:11" s="55" customFormat="1" ht="13.5">
      <c r="H113" s="327"/>
      <c r="I113" s="327"/>
      <c r="J113" s="327"/>
      <c r="K113" s="327"/>
    </row>
    <row r="114" s="55" customFormat="1" ht="13.5"/>
    <row r="115" s="55" customFormat="1" ht="13.5">
      <c r="B115" s="55">
        <v>1</v>
      </c>
    </row>
    <row r="116" s="55" customFormat="1" ht="13.5"/>
  </sheetData>
  <sheetProtection/>
  <mergeCells count="4">
    <mergeCell ref="B1:K1"/>
    <mergeCell ref="D2:E2"/>
    <mergeCell ref="F2:G2"/>
    <mergeCell ref="H2:K2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16"/>
  <sheetViews>
    <sheetView zoomScale="75" zoomScaleNormal="75" zoomScalePageLayoutView="0" workbookViewId="0" topLeftCell="A1">
      <pane xSplit="3" ySplit="3" topLeftCell="D7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G88" sqref="G88"/>
    </sheetView>
  </sheetViews>
  <sheetFormatPr defaultColWidth="9.00390625" defaultRowHeight="13.5"/>
  <cols>
    <col min="1" max="1" width="2.125" style="56" customWidth="1"/>
    <col min="2" max="2" width="21.375" style="96" customWidth="1"/>
    <col min="3" max="3" width="11.00390625" style="96" customWidth="1"/>
    <col min="4" max="4" width="21.125" style="56" customWidth="1"/>
    <col min="5" max="5" width="14.625" style="97" customWidth="1"/>
    <col min="6" max="6" width="21.125" style="56" customWidth="1"/>
    <col min="7" max="7" width="14.625" style="97" customWidth="1"/>
    <col min="8" max="8" width="14.625" style="56" customWidth="1"/>
    <col min="9" max="9" width="13.125" style="56" customWidth="1"/>
    <col min="10" max="10" width="14.625" style="56" customWidth="1"/>
    <col min="11" max="11" width="14.625" style="97" customWidth="1"/>
    <col min="12" max="12" width="28.125" style="415" customWidth="1"/>
    <col min="13" max="13" width="26.75390625" style="416" customWidth="1"/>
    <col min="14" max="16384" width="9.00390625" style="56" customWidth="1"/>
  </cols>
  <sheetData>
    <row r="1" spans="2:13" ht="29.25" customHeight="1" thickBot="1">
      <c r="B1" s="484" t="str">
        <f>'入力シート'!B1</f>
        <v>管内空港の利用概況集計表（平成29年年度確定値）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2:13" ht="28.5" customHeight="1" thickBot="1" thickTop="1">
      <c r="B2" s="59" t="s">
        <v>53</v>
      </c>
      <c r="C2" s="60"/>
      <c r="D2" s="480" t="s">
        <v>40</v>
      </c>
      <c r="E2" s="482"/>
      <c r="F2" s="480" t="s">
        <v>41</v>
      </c>
      <c r="G2" s="482"/>
      <c r="H2" s="480" t="s">
        <v>102</v>
      </c>
      <c r="I2" s="481"/>
      <c r="J2" s="481"/>
      <c r="K2" s="482"/>
      <c r="L2" s="480" t="s">
        <v>42</v>
      </c>
      <c r="M2" s="485"/>
    </row>
    <row r="3" spans="2:13" s="259" customFormat="1" ht="35.25" thickBot="1">
      <c r="B3" s="252"/>
      <c r="C3" s="253"/>
      <c r="D3" s="254" t="s">
        <v>0</v>
      </c>
      <c r="E3" s="255" t="s">
        <v>91</v>
      </c>
      <c r="F3" s="256" t="s">
        <v>49</v>
      </c>
      <c r="G3" s="255" t="s">
        <v>91</v>
      </c>
      <c r="H3" s="257" t="s">
        <v>99</v>
      </c>
      <c r="I3" s="258" t="s">
        <v>100</v>
      </c>
      <c r="J3" s="314" t="s">
        <v>101</v>
      </c>
      <c r="K3" s="255" t="s">
        <v>91</v>
      </c>
      <c r="L3" s="494" t="s">
        <v>7</v>
      </c>
      <c r="M3" s="495"/>
    </row>
    <row r="4" spans="2:13" ht="18.75" customHeight="1">
      <c r="B4" s="64"/>
      <c r="C4" s="65" t="s">
        <v>43</v>
      </c>
      <c r="D4" s="168">
        <f>'入力シート'!E4</f>
        <v>25300007</v>
      </c>
      <c r="E4" s="169">
        <f>'入力シート'!F4</f>
        <v>0.043932591186867764</v>
      </c>
      <c r="F4" s="168">
        <f>'入力シート'!H4</f>
        <v>210642620</v>
      </c>
      <c r="G4" s="169">
        <f>'入力シート'!I4</f>
        <v>-0.01951020873817355</v>
      </c>
      <c r="H4" s="282">
        <f>'入力シート 着陸回数'!E4</f>
        <v>95645</v>
      </c>
      <c r="I4" s="283">
        <f>'入力シート 着陸回数'!H4</f>
        <v>4143</v>
      </c>
      <c r="J4" s="315">
        <f>'入力シート 着陸回数'!K4</f>
        <v>99788</v>
      </c>
      <c r="K4" s="169">
        <f>'入力シート 着陸回数'!L4</f>
        <v>0.010296544532301999</v>
      </c>
      <c r="L4" s="492" t="s">
        <v>7</v>
      </c>
      <c r="M4" s="493"/>
    </row>
    <row r="5" spans="2:13" ht="17.25" customHeight="1">
      <c r="B5" s="35" t="s">
        <v>38</v>
      </c>
      <c r="C5" s="58" t="s">
        <v>44</v>
      </c>
      <c r="D5" s="170">
        <f>'入力シート'!E5</f>
        <v>3744375</v>
      </c>
      <c r="E5" s="171">
        <f>'入力シート'!F5</f>
        <v>0.22964911220606643</v>
      </c>
      <c r="F5" s="170">
        <f>'入力シート'!H5</f>
        <v>16931847</v>
      </c>
      <c r="G5" s="171">
        <f>'入力シート'!I5</f>
        <v>0.6102595535131783</v>
      </c>
      <c r="H5" s="284">
        <f>'入力シート 着陸回数'!E5</f>
        <v>9888</v>
      </c>
      <c r="I5" s="285">
        <f>'入力シート 着陸回数'!H5</f>
        <v>940</v>
      </c>
      <c r="J5" s="316">
        <f>'入力シート 着陸回数'!K5</f>
        <v>10828</v>
      </c>
      <c r="K5" s="171">
        <f>'入力シート 着陸回数'!L5</f>
        <v>0.29012272131538186</v>
      </c>
      <c r="L5" s="490"/>
      <c r="M5" s="491"/>
    </row>
    <row r="6" spans="2:13" ht="18.75" customHeight="1" thickBot="1">
      <c r="B6" s="67"/>
      <c r="C6" s="68" t="s">
        <v>1</v>
      </c>
      <c r="D6" s="172">
        <f>'入力シート'!E6</f>
        <v>29044382</v>
      </c>
      <c r="E6" s="173">
        <f>'入力シート'!F6</f>
        <v>0.06466255362281825</v>
      </c>
      <c r="F6" s="174">
        <f>'入力シート'!H6</f>
        <v>227574467</v>
      </c>
      <c r="G6" s="173">
        <f>'入力シート'!I6</f>
        <v>0.009875387644010525</v>
      </c>
      <c r="H6" s="286">
        <f>'入力シート 着陸回数'!E6</f>
        <v>105533</v>
      </c>
      <c r="I6" s="287">
        <f>'入力シート 着陸回数'!H6</f>
        <v>5083</v>
      </c>
      <c r="J6" s="317">
        <f>'入力シート 着陸回数'!K6</f>
        <v>110616</v>
      </c>
      <c r="K6" s="183">
        <f>'入力シート 着陸回数'!L6</f>
        <v>0.032212310104139386</v>
      </c>
      <c r="L6" s="488" t="s">
        <v>7</v>
      </c>
      <c r="M6" s="489"/>
    </row>
    <row r="7" spans="2:13" ht="18.75" customHeight="1">
      <c r="B7" s="35"/>
      <c r="C7" s="57" t="s">
        <v>43</v>
      </c>
      <c r="D7" s="424">
        <f>'入力シート'!E7</f>
        <v>19597660</v>
      </c>
      <c r="E7" s="425">
        <f>'入力シート'!F7</f>
        <v>0.04108273633035919</v>
      </c>
      <c r="F7" s="177">
        <f>'入力シート'!H7</f>
        <v>191356857</v>
      </c>
      <c r="G7" s="176">
        <f>'入力シート'!I7</f>
        <v>-0.014524426401540502</v>
      </c>
      <c r="H7" s="282">
        <f>'入力シート 着陸回数'!E7</f>
        <v>65198</v>
      </c>
      <c r="I7" s="283">
        <f>'入力シート 着陸回数'!H7</f>
        <v>312</v>
      </c>
      <c r="J7" s="315">
        <f>'入力シート 着陸回数'!K7</f>
        <v>65510</v>
      </c>
      <c r="K7" s="169">
        <f>'入力シート 着陸回数'!L7</f>
        <v>0.017188640280732193</v>
      </c>
      <c r="L7" s="486" t="s">
        <v>121</v>
      </c>
      <c r="M7" s="487"/>
    </row>
    <row r="8" spans="2:13" ht="17.25" customHeight="1">
      <c r="B8" s="35" t="s">
        <v>4</v>
      </c>
      <c r="C8" s="69" t="s">
        <v>44</v>
      </c>
      <c r="D8" s="422">
        <f>'入力シート'!E8</f>
        <v>3494714</v>
      </c>
      <c r="E8" s="423">
        <f>'入力シート'!F8</f>
        <v>0.28447045531312587</v>
      </c>
      <c r="F8" s="179">
        <f>'入力シート'!H8</f>
        <v>16931847</v>
      </c>
      <c r="G8" s="171">
        <f>'入力シート'!I8</f>
        <v>0.6102595535131783</v>
      </c>
      <c r="H8" s="284">
        <f>'入力シート 着陸回数'!E8</f>
        <v>9166</v>
      </c>
      <c r="I8" s="285">
        <f>'入力シート 着陸回数'!H8</f>
        <v>734</v>
      </c>
      <c r="J8" s="316">
        <f>'入力シート 着陸回数'!K8</f>
        <v>9900</v>
      </c>
      <c r="K8" s="171">
        <f>'入力シート 着陸回数'!L8</f>
        <v>0.38094573859673586</v>
      </c>
      <c r="L8" s="498" t="s">
        <v>122</v>
      </c>
      <c r="M8" s="499"/>
    </row>
    <row r="9" spans="2:13" ht="18" customHeight="1">
      <c r="B9" s="35"/>
      <c r="C9" s="70" t="s">
        <v>1</v>
      </c>
      <c r="D9" s="180">
        <f>'入力シート'!E9</f>
        <v>23092374</v>
      </c>
      <c r="E9" s="181">
        <f>'入力シート'!F9</f>
        <v>0.07181812396899168</v>
      </c>
      <c r="F9" s="182">
        <f>'入力シート'!H9</f>
        <v>208288704</v>
      </c>
      <c r="G9" s="181">
        <f>'入力シート'!I9</f>
        <v>0.01757055665090501</v>
      </c>
      <c r="H9" s="201">
        <f>'入力シート 着陸回数'!E9</f>
        <v>74364</v>
      </c>
      <c r="I9" s="288">
        <f>'入力シート 着陸回数'!H9</f>
        <v>1046</v>
      </c>
      <c r="J9" s="318">
        <f>'入力シート 着陸回数'!K9</f>
        <v>75410</v>
      </c>
      <c r="K9" s="188">
        <f>'入力シート 着陸回数'!L9</f>
        <v>0.053624322360699805</v>
      </c>
      <c r="L9" s="496" t="s">
        <v>130</v>
      </c>
      <c r="M9" s="497"/>
    </row>
    <row r="10" spans="2:13" ht="17.25" customHeight="1">
      <c r="B10" s="38"/>
      <c r="C10" s="71" t="s">
        <v>43</v>
      </c>
      <c r="D10" s="180">
        <f>'入力シート'!E10</f>
        <v>1074361</v>
      </c>
      <c r="E10" s="183">
        <f>'入力シート'!F10</f>
        <v>0.06749805500437689</v>
      </c>
      <c r="F10" s="184">
        <f>'入力シート'!H10</f>
        <v>5408372</v>
      </c>
      <c r="G10" s="183">
        <f>'入力シート'!I10</f>
        <v>0.007949599724487832</v>
      </c>
      <c r="H10" s="286">
        <f>'入力シート 着陸回数'!E10</f>
        <v>2988</v>
      </c>
      <c r="I10" s="287">
        <f>'入力シート 着陸回数'!H10</f>
        <v>271</v>
      </c>
      <c r="J10" s="317">
        <f>'入力シート 着陸回数'!K10</f>
        <v>3259</v>
      </c>
      <c r="K10" s="183">
        <f>'入力シート 着陸回数'!L10</f>
        <v>-0.01570522500755056</v>
      </c>
      <c r="L10" s="502" t="s">
        <v>123</v>
      </c>
      <c r="M10" s="503"/>
    </row>
    <row r="11" spans="2:13" ht="17.25" customHeight="1">
      <c r="B11" s="35" t="s">
        <v>5</v>
      </c>
      <c r="C11" s="58" t="s">
        <v>44</v>
      </c>
      <c r="D11" s="422">
        <f>'入力シート'!E11</f>
        <v>56354</v>
      </c>
      <c r="E11" s="426">
        <f>'入力シート'!F11</f>
        <v>-0.5142105943709323</v>
      </c>
      <c r="F11" s="186">
        <f>'入力シート'!H11</f>
        <v>0</v>
      </c>
      <c r="G11" s="185" t="str">
        <f>'入力シート'!I11</f>
        <v>　　　　　 －</v>
      </c>
      <c r="H11" s="284">
        <f>'入力シート 着陸回数'!E11</f>
        <v>104</v>
      </c>
      <c r="I11" s="285">
        <f>'入力シート 着陸回数'!H11</f>
        <v>122</v>
      </c>
      <c r="J11" s="316">
        <f>'入力シート 着陸回数'!K11</f>
        <v>226</v>
      </c>
      <c r="K11" s="171">
        <f>'入力シート 着陸回数'!L11</f>
        <v>-0.47319347319347316</v>
      </c>
      <c r="L11" s="498" t="s">
        <v>124</v>
      </c>
      <c r="M11" s="499"/>
    </row>
    <row r="12" spans="2:13" ht="18" customHeight="1">
      <c r="B12" s="39"/>
      <c r="C12" s="72" t="s">
        <v>1</v>
      </c>
      <c r="D12" s="187">
        <f>'入力シート'!E12</f>
        <v>1130715</v>
      </c>
      <c r="E12" s="188">
        <f>'入力シート'!F12</f>
        <v>0.007377716640800225</v>
      </c>
      <c r="F12" s="189">
        <f>'入力シート'!H12</f>
        <v>5408372</v>
      </c>
      <c r="G12" s="188">
        <f>'入力シート'!I12</f>
        <v>0.007949599724487832</v>
      </c>
      <c r="H12" s="201">
        <f>'入力シート 着陸回数'!E12</f>
        <v>3092</v>
      </c>
      <c r="I12" s="288">
        <f>'入力シート 着陸回数'!H12</f>
        <v>393</v>
      </c>
      <c r="J12" s="318">
        <f>'入力シート 着陸回数'!K12</f>
        <v>3485</v>
      </c>
      <c r="K12" s="188">
        <f>'入力シート 着陸回数'!L12</f>
        <v>-0.06818181818181823</v>
      </c>
      <c r="L12" s="496" t="s">
        <v>125</v>
      </c>
      <c r="M12" s="497"/>
    </row>
    <row r="13" spans="2:13" ht="17.25" customHeight="1">
      <c r="B13" s="41"/>
      <c r="C13" s="57" t="s">
        <v>43</v>
      </c>
      <c r="D13" s="175">
        <f>'入力シート'!E13</f>
        <v>198796</v>
      </c>
      <c r="E13" s="176">
        <f>'入力シート'!F13</f>
        <v>0.031795297659209965</v>
      </c>
      <c r="F13" s="177">
        <f>'入力シート'!H13</f>
        <v>206769</v>
      </c>
      <c r="G13" s="176">
        <f>'入力シート'!I13</f>
        <v>-0.36100560903626555</v>
      </c>
      <c r="H13" s="286">
        <f>'入力シート 着陸回数'!E13</f>
        <v>1120</v>
      </c>
      <c r="I13" s="287">
        <f>'入力シート 着陸回数'!H13</f>
        <v>202</v>
      </c>
      <c r="J13" s="317">
        <f>'入力シート 着陸回数'!K13</f>
        <v>1322</v>
      </c>
      <c r="K13" s="183">
        <f>'入力シート 着陸回数'!L13</f>
        <v>-0.041334300217548914</v>
      </c>
      <c r="L13" s="500"/>
      <c r="M13" s="501"/>
    </row>
    <row r="14" spans="2:13" ht="17.25" customHeight="1">
      <c r="B14" s="42" t="s">
        <v>6</v>
      </c>
      <c r="C14" s="69" t="s">
        <v>44</v>
      </c>
      <c r="D14" s="178">
        <f>'入力シート'!E14</f>
        <v>0</v>
      </c>
      <c r="E14" s="185" t="str">
        <f>'入力シート'!F14</f>
        <v>　　　　　 －</v>
      </c>
      <c r="F14" s="179">
        <f>'入力シート'!H14</f>
        <v>0</v>
      </c>
      <c r="G14" s="185" t="str">
        <f>'入力シート'!I14</f>
        <v>　　　　　 －</v>
      </c>
      <c r="H14" s="284">
        <f>'入力シート 着陸回数'!E14</f>
        <v>0</v>
      </c>
      <c r="I14" s="285">
        <f>'入力シート 着陸回数'!H14</f>
        <v>0</v>
      </c>
      <c r="J14" s="316">
        <f>'入力シート 着陸回数'!K14</f>
        <v>0</v>
      </c>
      <c r="K14" s="171">
        <f>'入力シート 着陸回数'!L14</f>
        <v>-1</v>
      </c>
      <c r="L14" s="498"/>
      <c r="M14" s="499"/>
    </row>
    <row r="15" spans="2:13" ht="18" customHeight="1">
      <c r="B15" s="42"/>
      <c r="C15" s="70" t="s">
        <v>45</v>
      </c>
      <c r="D15" s="180">
        <f>'入力シート'!E15</f>
        <v>198796</v>
      </c>
      <c r="E15" s="188">
        <f>'入力シート'!F15</f>
        <v>0.031795297659209965</v>
      </c>
      <c r="F15" s="182">
        <f>'入力シート'!H15</f>
        <v>206769</v>
      </c>
      <c r="G15" s="188">
        <f>'入力シート'!I15</f>
        <v>-0.36100560903626555</v>
      </c>
      <c r="H15" s="201">
        <f>'入力シート 着陸回数'!E15</f>
        <v>1120</v>
      </c>
      <c r="I15" s="288">
        <f>'入力シート 着陸回数'!H15</f>
        <v>202</v>
      </c>
      <c r="J15" s="318">
        <f>'入力シート 着陸回数'!K15</f>
        <v>1322</v>
      </c>
      <c r="K15" s="188">
        <f>'入力シート 着陸回数'!L15</f>
        <v>-0.04202898550724643</v>
      </c>
      <c r="L15" s="496"/>
      <c r="M15" s="497"/>
    </row>
    <row r="16" spans="2:13" ht="17.25" customHeight="1">
      <c r="B16" s="38"/>
      <c r="C16" s="71" t="s">
        <v>43</v>
      </c>
      <c r="D16" s="180">
        <f>'入力シート'!E16</f>
        <v>745912</v>
      </c>
      <c r="E16" s="183">
        <f>'入力シート'!F16</f>
        <v>0.030756368711609916</v>
      </c>
      <c r="F16" s="184">
        <f>'入力シート'!H16</f>
        <v>2419400</v>
      </c>
      <c r="G16" s="183">
        <f>'入力シート'!I16</f>
        <v>-0.07032327726991516</v>
      </c>
      <c r="H16" s="286">
        <f>'入力シート 着陸回数'!E16</f>
        <v>4620</v>
      </c>
      <c r="I16" s="287">
        <f>'入力シート 着陸回数'!H16</f>
        <v>82</v>
      </c>
      <c r="J16" s="317">
        <f>'入力シート 着陸回数'!K16</f>
        <v>4702</v>
      </c>
      <c r="K16" s="183">
        <f>'入力シート 着陸回数'!L16</f>
        <v>-0.015494137353433857</v>
      </c>
      <c r="L16" s="500"/>
      <c r="M16" s="501"/>
    </row>
    <row r="17" spans="2:13" ht="17.25" customHeight="1">
      <c r="B17" s="35" t="s">
        <v>8</v>
      </c>
      <c r="C17" s="58" t="s">
        <v>44</v>
      </c>
      <c r="D17" s="178">
        <f>'入力シート'!E17</f>
        <v>534</v>
      </c>
      <c r="E17" s="185" t="str">
        <f>'入力シート'!F17</f>
        <v>　　　　　 －</v>
      </c>
      <c r="F17" s="186">
        <f>'入力シート'!H17</f>
        <v>0</v>
      </c>
      <c r="G17" s="185" t="str">
        <f>'入力シート'!I17</f>
        <v>　　　　　 －</v>
      </c>
      <c r="H17" s="284">
        <f>'入力シート 着陸回数'!E17</f>
        <v>0</v>
      </c>
      <c r="I17" s="285">
        <f>'入力シート 着陸回数'!H17</f>
        <v>11</v>
      </c>
      <c r="J17" s="316">
        <f>'入力シート 着陸回数'!K17</f>
        <v>11</v>
      </c>
      <c r="K17" s="171">
        <f>'入力シート 着陸回数'!L17</f>
        <v>0.5714285714285714</v>
      </c>
      <c r="L17" s="498"/>
      <c r="M17" s="499"/>
    </row>
    <row r="18" spans="2:13" ht="18" customHeight="1">
      <c r="B18" s="39"/>
      <c r="C18" s="72" t="s">
        <v>1</v>
      </c>
      <c r="D18" s="187">
        <f>'入力シート'!E18</f>
        <v>746446</v>
      </c>
      <c r="E18" s="188">
        <f>'入力シート'!F18</f>
        <v>0.031494289405863185</v>
      </c>
      <c r="F18" s="190">
        <f>'入力シート'!H18</f>
        <v>2419400</v>
      </c>
      <c r="G18" s="188">
        <f>'入力シート'!I18</f>
        <v>-0.07032327726991516</v>
      </c>
      <c r="H18" s="201">
        <f>'入力シート 着陸回数'!E18</f>
        <v>4620</v>
      </c>
      <c r="I18" s="288">
        <f>'入力シート 着陸回数'!H18</f>
        <v>93</v>
      </c>
      <c r="J18" s="318">
        <f>'入力シート 着陸回数'!K18</f>
        <v>4713</v>
      </c>
      <c r="K18" s="188">
        <f>'入力シート 着陸回数'!L18</f>
        <v>-0.014635166213673445</v>
      </c>
      <c r="L18" s="496"/>
      <c r="M18" s="497"/>
    </row>
    <row r="19" spans="2:13" ht="17.25" customHeight="1">
      <c r="B19" s="35"/>
      <c r="C19" s="57" t="s">
        <v>43</v>
      </c>
      <c r="D19" s="175">
        <f>'入力シート'!E19</f>
        <v>666149</v>
      </c>
      <c r="E19" s="191">
        <f>'入力シート'!F19</f>
        <v>0.06995215203414085</v>
      </c>
      <c r="F19" s="177">
        <f>'入力シート'!H19</f>
        <v>2302175</v>
      </c>
      <c r="G19" s="191">
        <f>'入力シート'!I19</f>
        <v>-0.00644638670897224</v>
      </c>
      <c r="H19" s="286">
        <f>'入力シート 着陸回数'!E19</f>
        <v>2548</v>
      </c>
      <c r="I19" s="287">
        <f>'入力シート 着陸回数'!H19</f>
        <v>331</v>
      </c>
      <c r="J19" s="317">
        <f>'入力シート 着陸回数'!K19</f>
        <v>2879</v>
      </c>
      <c r="K19" s="183">
        <f>'入力シート 着陸回数'!L19</f>
        <v>-0.002771042604780005</v>
      </c>
      <c r="L19" s="500"/>
      <c r="M19" s="501"/>
    </row>
    <row r="20" spans="2:13" ht="17.25" customHeight="1">
      <c r="B20" s="35" t="s">
        <v>9</v>
      </c>
      <c r="C20" s="58" t="s">
        <v>44</v>
      </c>
      <c r="D20" s="422">
        <f>'入力シート'!E20</f>
        <v>4333</v>
      </c>
      <c r="E20" s="426">
        <f>'入力シート'!F20</f>
        <v>-0.26683587140439935</v>
      </c>
      <c r="F20" s="186">
        <f>'入力シート'!H20</f>
        <v>0</v>
      </c>
      <c r="G20" s="185" t="str">
        <f>'入力シート'!I20</f>
        <v>　　　　　 －</v>
      </c>
      <c r="H20" s="284">
        <f>'入力シート 着陸回数'!E20</f>
        <v>0</v>
      </c>
      <c r="I20" s="285">
        <f>'入力シート 着陸回数'!H20</f>
        <v>13</v>
      </c>
      <c r="J20" s="316">
        <f>'入力シート 着陸回数'!K20</f>
        <v>13</v>
      </c>
      <c r="K20" s="171">
        <f>'入力シート 着陸回数'!L20</f>
        <v>-0.1333333333333333</v>
      </c>
      <c r="L20" s="498" t="s">
        <v>148</v>
      </c>
      <c r="M20" s="499"/>
    </row>
    <row r="21" spans="2:13" ht="18" customHeight="1">
      <c r="B21" s="35"/>
      <c r="C21" s="70" t="s">
        <v>1</v>
      </c>
      <c r="D21" s="180">
        <f>'入力シート'!E21</f>
        <v>670482</v>
      </c>
      <c r="E21" s="181">
        <f>'入力シート'!F21</f>
        <v>0.06678525457950357</v>
      </c>
      <c r="F21" s="182">
        <f>'入力シート'!H21</f>
        <v>2302175</v>
      </c>
      <c r="G21" s="181">
        <f>'入力シート'!I21</f>
        <v>-0.00644638670897224</v>
      </c>
      <c r="H21" s="201">
        <f>'入力シート 着陸回数'!E21</f>
        <v>2548</v>
      </c>
      <c r="I21" s="288">
        <f>'入力シート 着陸回数'!H21</f>
        <v>344</v>
      </c>
      <c r="J21" s="318">
        <f>'入力シート 着陸回数'!K21</f>
        <v>2892</v>
      </c>
      <c r="K21" s="188">
        <f>'入力シート 着陸回数'!L21</f>
        <v>-0.00344589937973816</v>
      </c>
      <c r="L21" s="496" t="s">
        <v>149</v>
      </c>
      <c r="M21" s="497"/>
    </row>
    <row r="22" spans="2:13" ht="17.25" customHeight="1">
      <c r="B22" s="38"/>
      <c r="C22" s="71" t="s">
        <v>43</v>
      </c>
      <c r="D22" s="180">
        <f>'入力シート'!E22</f>
        <v>1595067</v>
      </c>
      <c r="E22" s="183">
        <f>'入力シート'!F22</f>
        <v>0.03489828901840619</v>
      </c>
      <c r="F22" s="184">
        <f>'入力シート'!H22</f>
        <v>6915339</v>
      </c>
      <c r="G22" s="183">
        <f>'入力シート'!I22</f>
        <v>-0.1056526191389493</v>
      </c>
      <c r="H22" s="286">
        <f>'入力シート 着陸回数'!E22</f>
        <v>7886</v>
      </c>
      <c r="I22" s="287">
        <f>'入力シート 着陸回数'!H22</f>
        <v>343</v>
      </c>
      <c r="J22" s="317">
        <f>'入力シート 着陸回数'!K22</f>
        <v>8229</v>
      </c>
      <c r="K22" s="183">
        <f>'入力シート 着陸回数'!L22</f>
        <v>0.04948348424945803</v>
      </c>
      <c r="L22" s="500"/>
      <c r="M22" s="501"/>
    </row>
    <row r="23" spans="2:13" ht="17.25" customHeight="1">
      <c r="B23" s="35" t="s">
        <v>10</v>
      </c>
      <c r="C23" s="58" t="s">
        <v>44</v>
      </c>
      <c r="D23" s="178">
        <f>'入力シート'!E23</f>
        <v>188440</v>
      </c>
      <c r="E23" s="171">
        <f>'入力シート'!F23</f>
        <v>-0.06905512355620547</v>
      </c>
      <c r="F23" s="186">
        <f>'入力シート'!H23</f>
        <v>0</v>
      </c>
      <c r="G23" s="171" t="str">
        <f>'入力シート'!I23</f>
        <v>　　　　　 －</v>
      </c>
      <c r="H23" s="284">
        <f>'入力シート 着陸回数'!E23</f>
        <v>618</v>
      </c>
      <c r="I23" s="285">
        <f>'入力シート 着陸回数'!H23</f>
        <v>59</v>
      </c>
      <c r="J23" s="316">
        <f>'入力シート 着陸回数'!K23</f>
        <v>677</v>
      </c>
      <c r="K23" s="171">
        <f>'入力シート 着陸回数'!L23</f>
        <v>-0.11963589076723014</v>
      </c>
      <c r="L23" s="498"/>
      <c r="M23" s="499"/>
    </row>
    <row r="24" spans="2:13" ht="18" customHeight="1">
      <c r="B24" s="39"/>
      <c r="C24" s="72" t="s">
        <v>1</v>
      </c>
      <c r="D24" s="187">
        <f>'入力シート'!E24</f>
        <v>1783507</v>
      </c>
      <c r="E24" s="188">
        <f>'入力シート'!F24</f>
        <v>0.02283080145231664</v>
      </c>
      <c r="F24" s="190">
        <f>'入力シート'!H24</f>
        <v>6915339</v>
      </c>
      <c r="G24" s="188">
        <f>'入力シート'!I24</f>
        <v>-0.1056526191389493</v>
      </c>
      <c r="H24" s="201">
        <f>'入力シート 着陸回数'!E24</f>
        <v>8504</v>
      </c>
      <c r="I24" s="288">
        <f>'入力シート 着陸回数'!H24</f>
        <v>402</v>
      </c>
      <c r="J24" s="318">
        <f>'入力シート 着陸回数'!K24</f>
        <v>8906</v>
      </c>
      <c r="K24" s="188">
        <f>'入力シート 着陸回数'!L24</f>
        <v>0.03437862950058079</v>
      </c>
      <c r="L24" s="496"/>
      <c r="M24" s="497"/>
    </row>
    <row r="25" spans="2:13" ht="18" customHeight="1">
      <c r="B25" s="35" t="s">
        <v>16</v>
      </c>
      <c r="C25" s="73" t="s">
        <v>43</v>
      </c>
      <c r="D25" s="175">
        <f>'入力シート'!E25</f>
        <v>45804</v>
      </c>
      <c r="E25" s="191">
        <f>'入力シート'!F25</f>
        <v>0.07926484448633375</v>
      </c>
      <c r="F25" s="192">
        <f>'入力シート'!H25</f>
        <v>3038</v>
      </c>
      <c r="G25" s="188">
        <f>'入力シート'!I25</f>
        <v>0.07654145995747696</v>
      </c>
      <c r="H25" s="201">
        <f>'入力シート 着陸回数'!E25</f>
        <v>502</v>
      </c>
      <c r="I25" s="288">
        <f>'入力シート 着陸回数'!H25</f>
        <v>10</v>
      </c>
      <c r="J25" s="318">
        <f>'入力シート 着陸回数'!K25</f>
        <v>512</v>
      </c>
      <c r="K25" s="188">
        <f>'入力シート 着陸回数'!L25</f>
        <v>0.0039215686274509665</v>
      </c>
      <c r="L25" s="496"/>
      <c r="M25" s="497"/>
    </row>
    <row r="26" spans="2:13" ht="18" customHeight="1">
      <c r="B26" s="40" t="s">
        <v>17</v>
      </c>
      <c r="C26" s="72" t="s">
        <v>43</v>
      </c>
      <c r="D26" s="187">
        <f>'入力シート'!E26</f>
        <v>0</v>
      </c>
      <c r="E26" s="188" t="str">
        <f>'入力シート'!F26</f>
        <v>-</v>
      </c>
      <c r="F26" s="193">
        <f>'入力シート'!H26</f>
        <v>0</v>
      </c>
      <c r="G26" s="188" t="str">
        <f>'入力シート'!I26</f>
        <v>-</v>
      </c>
      <c r="H26" s="201" t="str">
        <f>'入力シート 着陸回数'!E26</f>
        <v>-</v>
      </c>
      <c r="I26" s="288" t="str">
        <f>'入力シート 着陸回数'!H26</f>
        <v>-</v>
      </c>
      <c r="J26" s="318" t="str">
        <f>'入力シート 着陸回数'!K26</f>
        <v>-</v>
      </c>
      <c r="K26" s="188" t="str">
        <f>'入力シート 着陸回数'!L26</f>
        <v>-</v>
      </c>
      <c r="L26" s="496"/>
      <c r="M26" s="497"/>
    </row>
    <row r="27" spans="2:13" ht="18" customHeight="1">
      <c r="B27" s="40" t="s">
        <v>18</v>
      </c>
      <c r="C27" s="72" t="s">
        <v>43</v>
      </c>
      <c r="D27" s="187">
        <f>'入力シート'!E27</f>
        <v>10914</v>
      </c>
      <c r="E27" s="188">
        <f>'入力シート'!F27</f>
        <v>0.04131285182711575</v>
      </c>
      <c r="F27" s="190">
        <f>'入力シート'!H27</f>
        <v>7471</v>
      </c>
      <c r="G27" s="188">
        <f>'入力シート'!I27</f>
        <v>0.41469418670706304</v>
      </c>
      <c r="H27" s="201">
        <f>'入力シート 着陸回数'!E27</f>
        <v>332</v>
      </c>
      <c r="I27" s="288">
        <f>'入力シート 着陸回数'!H27</f>
        <v>10</v>
      </c>
      <c r="J27" s="318">
        <f>'入力シート 着陸回数'!K27</f>
        <v>342</v>
      </c>
      <c r="K27" s="188">
        <f>'入力シート 着陸回数'!L27</f>
        <v>-0.03389830508474578</v>
      </c>
      <c r="L27" s="496"/>
      <c r="M27" s="497"/>
    </row>
    <row r="28" spans="2:13" ht="17.25" customHeight="1">
      <c r="B28" s="35"/>
      <c r="C28" s="57" t="s">
        <v>43</v>
      </c>
      <c r="D28" s="175">
        <f>'入力シート'!E28</f>
        <v>207050</v>
      </c>
      <c r="E28" s="191">
        <f>'入力シート'!F28</f>
        <v>0.01370869033047728</v>
      </c>
      <c r="F28" s="177">
        <f>'入力シート'!H28</f>
        <v>317048</v>
      </c>
      <c r="G28" s="183">
        <f>'入力シート'!I28</f>
        <v>-0.28440648586183237</v>
      </c>
      <c r="H28" s="286">
        <f>'入力シート 着陸回数'!E28</f>
        <v>1428</v>
      </c>
      <c r="I28" s="287">
        <f>'入力シート 着陸回数'!H28</f>
        <v>146</v>
      </c>
      <c r="J28" s="317">
        <f>'入力シート 着陸回数'!K28</f>
        <v>1574</v>
      </c>
      <c r="K28" s="183">
        <f>'入力シート 着陸回数'!L28</f>
        <v>0.02741514360313313</v>
      </c>
      <c r="L28" s="500"/>
      <c r="M28" s="501"/>
    </row>
    <row r="29" spans="2:13" ht="17.25" customHeight="1">
      <c r="B29" s="42" t="s">
        <v>19</v>
      </c>
      <c r="C29" s="58" t="s">
        <v>44</v>
      </c>
      <c r="D29" s="178">
        <f>'入力シート'!E29</f>
        <v>0</v>
      </c>
      <c r="E29" s="185" t="str">
        <f>'入力シート'!F29</f>
        <v>　　　　　 －</v>
      </c>
      <c r="F29" s="186">
        <f>'入力シート'!H29</f>
        <v>0</v>
      </c>
      <c r="G29" s="185" t="str">
        <f>'入力シート'!I29</f>
        <v>　　　　　 －</v>
      </c>
      <c r="H29" s="284">
        <f>'入力シート 着陸回数'!E29</f>
        <v>0</v>
      </c>
      <c r="I29" s="285">
        <f>'入力シート 着陸回数'!H29</f>
        <v>1</v>
      </c>
      <c r="J29" s="316">
        <f>'入力シート 着陸回数'!K29</f>
        <v>1</v>
      </c>
      <c r="K29" s="171">
        <f>'入力シート 着陸回数'!L29</f>
        <v>0</v>
      </c>
      <c r="L29" s="498"/>
      <c r="M29" s="499"/>
    </row>
    <row r="30" spans="2:13" ht="18" customHeight="1">
      <c r="B30" s="39"/>
      <c r="C30" s="72" t="s">
        <v>1</v>
      </c>
      <c r="D30" s="187">
        <f>'入力シート'!E30</f>
        <v>207050</v>
      </c>
      <c r="E30" s="188">
        <f>'入力シート'!F30</f>
        <v>0.01370869033047728</v>
      </c>
      <c r="F30" s="190">
        <f>'入力シート'!H30</f>
        <v>317048</v>
      </c>
      <c r="G30" s="188">
        <f>'入力シート'!I30</f>
        <v>-0.28440648586183237</v>
      </c>
      <c r="H30" s="201">
        <f>'入力シート 着陸回数'!E30</f>
        <v>1428</v>
      </c>
      <c r="I30" s="288">
        <f>'入力シート 着陸回数'!H30</f>
        <v>147</v>
      </c>
      <c r="J30" s="318">
        <f>'入力シート 着陸回数'!K30</f>
        <v>1575</v>
      </c>
      <c r="K30" s="188">
        <f>'入力シート 着陸回数'!L30</f>
        <v>0.027397260273972712</v>
      </c>
      <c r="L30" s="496"/>
      <c r="M30" s="497"/>
    </row>
    <row r="31" spans="2:13" ht="17.25" customHeight="1">
      <c r="B31" s="40" t="s">
        <v>88</v>
      </c>
      <c r="C31" s="72" t="s">
        <v>43</v>
      </c>
      <c r="D31" s="187">
        <f>'入力シート'!E31</f>
        <v>72688</v>
      </c>
      <c r="E31" s="188">
        <f>'入力シート'!F31</f>
        <v>0.009149092726540742</v>
      </c>
      <c r="F31" s="190">
        <f>'入力シート'!H31</f>
        <v>4604</v>
      </c>
      <c r="G31" s="188">
        <f>'入力シート'!I31</f>
        <v>-0.28420398009950254</v>
      </c>
      <c r="H31" s="201">
        <f>'入力シート 着陸回数'!E31</f>
        <v>355</v>
      </c>
      <c r="I31" s="288">
        <f>'入力シート 着陸回数'!H31</f>
        <v>15</v>
      </c>
      <c r="J31" s="318">
        <f>'入力シート 着陸回数'!K31</f>
        <v>370</v>
      </c>
      <c r="K31" s="188">
        <f>'入力シート 着陸回数'!L31</f>
        <v>0</v>
      </c>
      <c r="L31" s="496"/>
      <c r="M31" s="497"/>
    </row>
    <row r="32" spans="2:13" ht="17.25" customHeight="1">
      <c r="B32" s="35"/>
      <c r="C32" s="57" t="s">
        <v>43</v>
      </c>
      <c r="D32" s="175">
        <f>'入力シート'!E32</f>
        <v>834427</v>
      </c>
      <c r="E32" s="176">
        <f>'入力シート'!F32</f>
        <v>0.06863832424900629</v>
      </c>
      <c r="F32" s="177">
        <f>'入力シート'!H32</f>
        <v>1694897</v>
      </c>
      <c r="G32" s="417">
        <f>'入力シート'!I32</f>
        <v>-0.0841953856852391</v>
      </c>
      <c r="H32" s="286">
        <f>'入力シート 着陸回数'!E32</f>
        <v>4418</v>
      </c>
      <c r="I32" s="287">
        <f>'入力シート 着陸回数'!H32</f>
        <v>221</v>
      </c>
      <c r="J32" s="317">
        <f>'入力シート 着陸回数'!K32</f>
        <v>4639</v>
      </c>
      <c r="K32" s="183">
        <f>'入力シート 着陸回数'!L32</f>
        <v>-0.03192821368948251</v>
      </c>
      <c r="L32" s="500"/>
      <c r="M32" s="501"/>
    </row>
    <row r="33" spans="2:13" ht="17.25" customHeight="1">
      <c r="B33" s="35" t="s">
        <v>20</v>
      </c>
      <c r="C33" s="58" t="s">
        <v>44</v>
      </c>
      <c r="D33" s="178">
        <f>'入力シート'!E33</f>
        <v>0</v>
      </c>
      <c r="E33" s="176" t="str">
        <f>'入力シート'!F33</f>
        <v>　　　　　 －</v>
      </c>
      <c r="F33" s="186">
        <f>'入力シート'!H33</f>
        <v>0</v>
      </c>
      <c r="G33" s="185" t="str">
        <f>'入力シート'!I33</f>
        <v>　　　　　 －</v>
      </c>
      <c r="H33" s="284">
        <f>'入力シート 着陸回数'!E33</f>
        <v>0</v>
      </c>
      <c r="I33" s="285">
        <f>'入力シート 着陸回数'!H33</f>
        <v>0</v>
      </c>
      <c r="J33" s="316">
        <f>'入力シート 着陸回数'!K33</f>
        <v>0</v>
      </c>
      <c r="K33" s="171">
        <f>'入力シート 着陸回数'!L33</f>
        <v>-1</v>
      </c>
      <c r="L33" s="498"/>
      <c r="M33" s="499"/>
    </row>
    <row r="34" spans="2:13" ht="18" customHeight="1">
      <c r="B34" s="39"/>
      <c r="C34" s="72" t="s">
        <v>1</v>
      </c>
      <c r="D34" s="187">
        <f>'入力シート'!E34</f>
        <v>834427</v>
      </c>
      <c r="E34" s="188">
        <f>'入力シート'!F34</f>
        <v>0.06863832424900629</v>
      </c>
      <c r="F34" s="190">
        <f>'入力シート'!H34</f>
        <v>1694897</v>
      </c>
      <c r="G34" s="188">
        <f>'入力シート'!I34</f>
        <v>-0.0841953856852391</v>
      </c>
      <c r="H34" s="201">
        <f>'入力シート 着陸回数'!E34</f>
        <v>4418</v>
      </c>
      <c r="I34" s="288">
        <f>'入力シート 着陸回数'!H34</f>
        <v>221</v>
      </c>
      <c r="J34" s="318">
        <f>'入力シート 着陸回数'!K34</f>
        <v>4639</v>
      </c>
      <c r="K34" s="188">
        <f>'入力シート 着陸回数'!L34</f>
        <v>-0.03233208176887781</v>
      </c>
      <c r="L34" s="496"/>
      <c r="M34" s="497"/>
    </row>
    <row r="35" spans="2:13" ht="18" customHeight="1" thickBot="1">
      <c r="B35" s="38" t="s">
        <v>32</v>
      </c>
      <c r="C35" s="74" t="s">
        <v>43</v>
      </c>
      <c r="D35" s="180">
        <f>'入力シート'!E35</f>
        <v>251179</v>
      </c>
      <c r="E35" s="188">
        <f>'入力シート'!F35</f>
        <v>0.1719811496827175</v>
      </c>
      <c r="F35" s="190">
        <f>'入力シート'!H35</f>
        <v>6650</v>
      </c>
      <c r="G35" s="188">
        <f>'入力シート'!I35</f>
        <v>-0.11345153979469402</v>
      </c>
      <c r="H35" s="286">
        <f>'入力シート 着陸回数'!E35</f>
        <v>4250</v>
      </c>
      <c r="I35" s="287">
        <f>'入力シート 着陸回数'!H35</f>
        <v>2200</v>
      </c>
      <c r="J35" s="317">
        <f>'入力シート 着陸回数'!K35</f>
        <v>6450</v>
      </c>
      <c r="K35" s="183">
        <f>'入力シート 着陸回数'!L35</f>
        <v>-0.02509068923821045</v>
      </c>
      <c r="L35" s="504"/>
      <c r="M35" s="505"/>
    </row>
    <row r="36" spans="2:13" ht="18.75" customHeight="1">
      <c r="B36" s="64"/>
      <c r="C36" s="260" t="s">
        <v>43</v>
      </c>
      <c r="D36" s="261">
        <f>'入力シート'!E36</f>
        <v>7325093</v>
      </c>
      <c r="E36" s="169">
        <f>'入力シート'!F36</f>
        <v>0.06285861954337846</v>
      </c>
      <c r="F36" s="261">
        <f>'入力シート'!H36</f>
        <v>9987384</v>
      </c>
      <c r="G36" s="169">
        <f>'入力シート'!I36</f>
        <v>-0.042628988681619906</v>
      </c>
      <c r="H36" s="282">
        <f>'入力シート 着陸回数'!E36</f>
        <v>45984</v>
      </c>
      <c r="I36" s="283">
        <f>'入力シート 着陸回数'!H36</f>
        <v>6725</v>
      </c>
      <c r="J36" s="315">
        <f>'入力シート 着陸回数'!K36</f>
        <v>52709</v>
      </c>
      <c r="K36" s="169">
        <f>'入力シート 着陸回数'!L36</f>
        <v>0.028187421972534432</v>
      </c>
      <c r="L36" s="486"/>
      <c r="M36" s="487"/>
    </row>
    <row r="37" spans="2:13" ht="17.25" customHeight="1">
      <c r="B37" s="35" t="s">
        <v>39</v>
      </c>
      <c r="C37" s="262" t="s">
        <v>44</v>
      </c>
      <c r="D37" s="200">
        <f>'入力シート'!E37</f>
        <v>427738</v>
      </c>
      <c r="E37" s="171">
        <f>'入力シート'!F37</f>
        <v>0.4115042057570528</v>
      </c>
      <c r="F37" s="186">
        <f>'入力シート'!H37</f>
        <v>193904</v>
      </c>
      <c r="G37" s="171">
        <f>'入力シート'!I37</f>
        <v>-0.26614059986753713</v>
      </c>
      <c r="H37" s="284">
        <f>'入力シート 着陸回数'!E37</f>
        <v>1340</v>
      </c>
      <c r="I37" s="285">
        <f>'入力シート 着陸回数'!H37</f>
        <v>358</v>
      </c>
      <c r="J37" s="316">
        <f>'入力シート 着陸回数'!K37</f>
        <v>1698</v>
      </c>
      <c r="K37" s="171">
        <f>'入力シート 着陸回数'!L37</f>
        <v>0.3214007782101167</v>
      </c>
      <c r="L37" s="498"/>
      <c r="M37" s="499"/>
    </row>
    <row r="38" spans="2:13" ht="18.75" customHeight="1" thickBot="1">
      <c r="B38" s="35"/>
      <c r="C38" s="70" t="s">
        <v>1</v>
      </c>
      <c r="D38" s="180">
        <f>'入力シート'!E38</f>
        <v>7752831</v>
      </c>
      <c r="E38" s="181">
        <f>'入力シート'!F38</f>
        <v>0.07754294838188525</v>
      </c>
      <c r="F38" s="182">
        <f>'入力シート'!H38</f>
        <v>10181288</v>
      </c>
      <c r="G38" s="181">
        <f>'入力シート'!I38</f>
        <v>-0.0481502673265547</v>
      </c>
      <c r="H38" s="286">
        <f>'入力シート 着陸回数'!E38</f>
        <v>47324</v>
      </c>
      <c r="I38" s="287">
        <f>'入力シート 着陸回数'!H38</f>
        <v>7083</v>
      </c>
      <c r="J38" s="317">
        <f>'入力シート 着陸回数'!K38</f>
        <v>54407</v>
      </c>
      <c r="K38" s="183">
        <f>'入力シート 着陸回数'!L38</f>
        <v>0.0353574758796551</v>
      </c>
      <c r="L38" s="504"/>
      <c r="M38" s="505"/>
    </row>
    <row r="39" spans="2:13" ht="18.75" customHeight="1">
      <c r="B39" s="43"/>
      <c r="C39" s="65" t="s">
        <v>43</v>
      </c>
      <c r="D39" s="420">
        <f>'入力シート'!E39</f>
        <v>3158572</v>
      </c>
      <c r="E39" s="421">
        <f>'入力シート'!F39</f>
        <v>0.07542476352089822</v>
      </c>
      <c r="F39" s="194">
        <f>'入力シート'!H39</f>
        <v>5457765</v>
      </c>
      <c r="G39" s="169">
        <f>'入力シート'!I39</f>
        <v>-0.10344236773686</v>
      </c>
      <c r="H39" s="282">
        <f>'入力シート 着陸回数'!E39</f>
        <v>18720</v>
      </c>
      <c r="I39" s="283">
        <f>'入力シート 着陸回数'!H39</f>
        <v>2798</v>
      </c>
      <c r="J39" s="315">
        <f>'入力シート 着陸回数'!K39</f>
        <v>21518</v>
      </c>
      <c r="K39" s="169">
        <f>'入力シート 着陸回数'!L39</f>
        <v>0.05682432100584456</v>
      </c>
      <c r="L39" s="486" t="s">
        <v>118</v>
      </c>
      <c r="M39" s="487"/>
    </row>
    <row r="40" spans="2:13" ht="17.25" customHeight="1">
      <c r="B40" s="35" t="s">
        <v>11</v>
      </c>
      <c r="C40" s="58" t="s">
        <v>44</v>
      </c>
      <c r="D40" s="422">
        <f>'入力シート'!E40</f>
        <v>280667</v>
      </c>
      <c r="E40" s="423">
        <f>'入力シート'!F40</f>
        <v>0.24436158562808408</v>
      </c>
      <c r="F40" s="186">
        <f>'入力シート'!H40</f>
        <v>193296</v>
      </c>
      <c r="G40" s="171">
        <f>'入力シート'!I40</f>
        <v>-0.2667711087424086</v>
      </c>
      <c r="H40" s="284">
        <f>'入力シート 着陸回数'!E40</f>
        <v>1048</v>
      </c>
      <c r="I40" s="285">
        <f>'入力シート 着陸回数'!H40</f>
        <v>54</v>
      </c>
      <c r="J40" s="316">
        <f>'入力シート 着陸回数'!K40</f>
        <v>1102</v>
      </c>
      <c r="K40" s="171">
        <f>'入力シート 着陸回数'!L40</f>
        <v>0.1773504273504274</v>
      </c>
      <c r="L40" s="498" t="s">
        <v>119</v>
      </c>
      <c r="M40" s="499"/>
    </row>
    <row r="41" spans="2:13" ht="18" customHeight="1">
      <c r="B41" s="35"/>
      <c r="C41" s="70" t="s">
        <v>1</v>
      </c>
      <c r="D41" s="180">
        <f>'入力シート'!E41</f>
        <v>3439239</v>
      </c>
      <c r="E41" s="181">
        <f>'入力シート'!F41</f>
        <v>0.08747304825749214</v>
      </c>
      <c r="F41" s="182">
        <f>'入力シート'!H41</f>
        <v>5651061</v>
      </c>
      <c r="G41" s="181">
        <f>'入力シート'!I41</f>
        <v>-0.11022186742748097</v>
      </c>
      <c r="H41" s="201">
        <f>'入力シート 着陸回数'!E41</f>
        <v>19768</v>
      </c>
      <c r="I41" s="288">
        <f>'入力シート 着陸回数'!H41</f>
        <v>2852</v>
      </c>
      <c r="J41" s="318">
        <f>'入力シート 着陸回数'!K41</f>
        <v>22620</v>
      </c>
      <c r="K41" s="188">
        <f>'入力シート 着陸回数'!L41</f>
        <v>0.06212142555289479</v>
      </c>
      <c r="L41" s="496" t="s">
        <v>120</v>
      </c>
      <c r="M41" s="497"/>
    </row>
    <row r="42" spans="2:13" ht="17.25" customHeight="1">
      <c r="B42" s="38"/>
      <c r="C42" s="71" t="s">
        <v>43</v>
      </c>
      <c r="D42" s="195">
        <f>'入力シート'!E42</f>
        <v>1308045</v>
      </c>
      <c r="E42" s="183">
        <f>'入力シート'!F42</f>
        <v>0.06739363355874595</v>
      </c>
      <c r="F42" s="184">
        <f>'入力シート'!H42</f>
        <v>1431397</v>
      </c>
      <c r="G42" s="183">
        <f>'入力シート'!I42</f>
        <v>0.043469481333200166</v>
      </c>
      <c r="H42" s="286">
        <f>'入力シート 着陸回数'!E42</f>
        <v>7526</v>
      </c>
      <c r="I42" s="287">
        <f>'入力シート 着陸回数'!H42</f>
        <v>251</v>
      </c>
      <c r="J42" s="317">
        <f>'入力シート 着陸回数'!K42</f>
        <v>7777</v>
      </c>
      <c r="K42" s="183">
        <f>'入力シート 着陸回数'!L42</f>
        <v>-0.011565836298932375</v>
      </c>
      <c r="L42" s="500"/>
      <c r="M42" s="501"/>
    </row>
    <row r="43" spans="2:13" ht="17.25" customHeight="1">
      <c r="B43" s="35" t="s">
        <v>12</v>
      </c>
      <c r="C43" s="73" t="s">
        <v>44</v>
      </c>
      <c r="D43" s="465">
        <f>'入力シート'!E43</f>
        <v>18764</v>
      </c>
      <c r="E43" s="466">
        <f>'入力シート'!F43</f>
        <v>0.6618545744398194</v>
      </c>
      <c r="F43" s="198">
        <f>'入力シート'!H43</f>
        <v>0</v>
      </c>
      <c r="G43" s="171" t="str">
        <f>'入力シート'!I43</f>
        <v>　　　　　 －</v>
      </c>
      <c r="H43" s="284">
        <f>'入力シート 着陸回数'!E43</f>
        <v>0</v>
      </c>
      <c r="I43" s="285">
        <f>'入力シート 着陸回数'!H43</f>
        <v>68</v>
      </c>
      <c r="J43" s="316">
        <f>'入力シート 着陸回数'!K43</f>
        <v>68</v>
      </c>
      <c r="K43" s="171">
        <f>'入力シート 着陸回数'!L43</f>
        <v>0.5454545454545454</v>
      </c>
      <c r="L43" s="498" t="s">
        <v>150</v>
      </c>
      <c r="M43" s="499"/>
    </row>
    <row r="44" spans="2:13" ht="18" customHeight="1">
      <c r="B44" s="39"/>
      <c r="C44" s="72" t="s">
        <v>1</v>
      </c>
      <c r="D44" s="187">
        <f>'入力シート'!E44</f>
        <v>1326809</v>
      </c>
      <c r="E44" s="188">
        <f>'入力シート'!F44</f>
        <v>0.07282081717536637</v>
      </c>
      <c r="F44" s="190">
        <f>'入力シート'!H44</f>
        <v>1431397</v>
      </c>
      <c r="G44" s="188">
        <f>'入力シート'!I44</f>
        <v>0.043469481333200166</v>
      </c>
      <c r="H44" s="201">
        <f>'入力シート 着陸回数'!E44</f>
        <v>7526</v>
      </c>
      <c r="I44" s="288">
        <f>'入力シート 着陸回数'!H44</f>
        <v>319</v>
      </c>
      <c r="J44" s="318">
        <f>'入力シート 着陸回数'!K44</f>
        <v>7845</v>
      </c>
      <c r="K44" s="188">
        <f>'入力シート 着陸回数'!L44</f>
        <v>-0.008468149646107204</v>
      </c>
      <c r="L44" s="496"/>
      <c r="M44" s="497"/>
    </row>
    <row r="45" spans="2:13" ht="17.25" customHeight="1">
      <c r="B45" s="35"/>
      <c r="C45" s="73" t="s">
        <v>43</v>
      </c>
      <c r="D45" s="175">
        <f>'入力シート'!E45</f>
        <v>311854</v>
      </c>
      <c r="E45" s="181">
        <f>'入力シート'!F45</f>
        <v>0.18293649739973517</v>
      </c>
      <c r="F45" s="199">
        <f>'入力シート'!H45</f>
        <v>16572</v>
      </c>
      <c r="G45" s="183">
        <f>'入力シート'!I45</f>
        <v>-0.21984747198945487</v>
      </c>
      <c r="H45" s="286">
        <f>'入力シート 着陸回数'!E45</f>
        <v>2877</v>
      </c>
      <c r="I45" s="287">
        <f>'入力シート 着陸回数'!H45</f>
        <v>305</v>
      </c>
      <c r="J45" s="317">
        <f>'入力シート 着陸回数'!K45</f>
        <v>3182</v>
      </c>
      <c r="K45" s="183">
        <f>'入力シート 着陸回数'!L45</f>
        <v>0.10486111111111107</v>
      </c>
      <c r="L45" s="500"/>
      <c r="M45" s="501"/>
    </row>
    <row r="46" spans="2:13" ht="17.25" customHeight="1">
      <c r="B46" s="35" t="s">
        <v>13</v>
      </c>
      <c r="C46" s="75" t="s">
        <v>44</v>
      </c>
      <c r="D46" s="422">
        <f>'入力シート'!E46</f>
        <v>4795</v>
      </c>
      <c r="E46" s="423">
        <f>'入力シート'!F46</f>
        <v>1.359744094488189</v>
      </c>
      <c r="F46" s="200">
        <f>'入力シート'!H46</f>
        <v>0</v>
      </c>
      <c r="G46" s="185" t="str">
        <f>'入力シート'!I46</f>
        <v>　　　　　 －</v>
      </c>
      <c r="H46" s="284">
        <f>'入力シート 着陸回数'!E46</f>
        <v>0</v>
      </c>
      <c r="I46" s="285">
        <f>'入力シート 着陸回数'!H46</f>
        <v>21</v>
      </c>
      <c r="J46" s="316">
        <f>'入力シート 着陸回数'!K46</f>
        <v>21</v>
      </c>
      <c r="K46" s="171">
        <f>'入力シート 着陸回数'!L46</f>
        <v>1.3333333333333335</v>
      </c>
      <c r="L46" s="498" t="s">
        <v>151</v>
      </c>
      <c r="M46" s="499"/>
    </row>
    <row r="47" spans="2:13" ht="18" customHeight="1">
      <c r="B47" s="35"/>
      <c r="C47" s="70" t="s">
        <v>1</v>
      </c>
      <c r="D47" s="180">
        <f>'入力シート'!E47</f>
        <v>316649</v>
      </c>
      <c r="E47" s="181">
        <f>'入力シート'!F47</f>
        <v>0.19193778490470859</v>
      </c>
      <c r="F47" s="182">
        <f>'入力シート'!H47</f>
        <v>16572</v>
      </c>
      <c r="G47" s="181">
        <f>'入力シート'!I47</f>
        <v>-0.21984747198945487</v>
      </c>
      <c r="H47" s="201">
        <f>'入力シート 着陸回数'!E47</f>
        <v>2877</v>
      </c>
      <c r="I47" s="288">
        <f>'入力シート 着陸回数'!H47</f>
        <v>326</v>
      </c>
      <c r="J47" s="318">
        <f>'入力シート 着陸回数'!K47</f>
        <v>3203</v>
      </c>
      <c r="K47" s="188">
        <f>'入力シート 着陸回数'!L47</f>
        <v>0.10868812737971623</v>
      </c>
      <c r="L47" s="496"/>
      <c r="M47" s="497"/>
    </row>
    <row r="48" spans="2:13" ht="17.25" customHeight="1">
      <c r="B48" s="38"/>
      <c r="C48" s="71" t="s">
        <v>43</v>
      </c>
      <c r="D48" s="180">
        <f>'入力シート'!E48</f>
        <v>1091700</v>
      </c>
      <c r="E48" s="183">
        <f>'入力シート'!F48</f>
        <v>0.05946781079226682</v>
      </c>
      <c r="F48" s="184">
        <f>'入力シート'!H48</f>
        <v>1777840</v>
      </c>
      <c r="G48" s="183">
        <f>'入力シート'!I48</f>
        <v>0.015813955614419895</v>
      </c>
      <c r="H48" s="286">
        <f>'入力シート 着陸回数'!E48</f>
        <v>7232</v>
      </c>
      <c r="I48" s="287">
        <f>'入力シート 着陸回数'!H48</f>
        <v>405</v>
      </c>
      <c r="J48" s="317">
        <f>'入力シート 着陸回数'!K48</f>
        <v>7637</v>
      </c>
      <c r="K48" s="183">
        <f>'入力シート 着陸回数'!L48</f>
        <v>0.008184818481848266</v>
      </c>
      <c r="L48" s="500"/>
      <c r="M48" s="501"/>
    </row>
    <row r="49" spans="2:13" ht="17.25" customHeight="1">
      <c r="B49" s="35" t="s">
        <v>21</v>
      </c>
      <c r="C49" s="58" t="s">
        <v>44</v>
      </c>
      <c r="D49" s="178">
        <f>'入力シート'!E49</f>
        <v>93522</v>
      </c>
      <c r="E49" s="171">
        <f>'入力シート'!F49</f>
        <v>0.751971675315187</v>
      </c>
      <c r="F49" s="186">
        <f>'入力シート'!H49</f>
        <v>608</v>
      </c>
      <c r="G49" s="171">
        <f>'入力シート'!I49</f>
        <v>0.009966777408637828</v>
      </c>
      <c r="H49" s="284">
        <f>'入力シート 着陸回数'!E49</f>
        <v>292</v>
      </c>
      <c r="I49" s="285">
        <f>'入力シート 着陸回数'!H49</f>
        <v>80</v>
      </c>
      <c r="J49" s="316">
        <f>'入力シート 着陸回数'!K49</f>
        <v>372</v>
      </c>
      <c r="K49" s="171">
        <f>'入力シート 着陸回数'!L49</f>
        <v>0.5371900826446281</v>
      </c>
      <c r="L49" s="498"/>
      <c r="M49" s="499"/>
    </row>
    <row r="50" spans="2:13" ht="18" customHeight="1">
      <c r="B50" s="39"/>
      <c r="C50" s="72" t="s">
        <v>1</v>
      </c>
      <c r="D50" s="187">
        <f>'入力シート'!E50</f>
        <v>1185222</v>
      </c>
      <c r="E50" s="188">
        <f>'入力シート'!F50</f>
        <v>0.09357596022897119</v>
      </c>
      <c r="F50" s="190">
        <f>'入力シート'!H50</f>
        <v>1778448</v>
      </c>
      <c r="G50" s="188">
        <f>'入力シート'!I50</f>
        <v>0.015811945064014843</v>
      </c>
      <c r="H50" s="201">
        <f>'入力シート 着陸回数'!E50</f>
        <v>7524</v>
      </c>
      <c r="I50" s="288">
        <f>'入力シート 着陸回数'!H50</f>
        <v>485</v>
      </c>
      <c r="J50" s="318">
        <f>'入力シート 着陸回数'!K50</f>
        <v>8009</v>
      </c>
      <c r="K50" s="188">
        <f>'入力シート 着陸回数'!L50</f>
        <v>0.0245618523730331</v>
      </c>
      <c r="L50" s="496"/>
      <c r="M50" s="497"/>
    </row>
    <row r="51" spans="2:13" ht="17.25" customHeight="1">
      <c r="B51" s="35"/>
      <c r="C51" s="71" t="s">
        <v>43</v>
      </c>
      <c r="D51" s="195">
        <f>'入力シート'!E51</f>
        <v>427107</v>
      </c>
      <c r="E51" s="183">
        <f>'入力シート'!F51</f>
        <v>0.022883377399701033</v>
      </c>
      <c r="F51" s="184">
        <f>'入力シート'!H51</f>
        <v>222891</v>
      </c>
      <c r="G51" s="183">
        <f>'入力シート'!I51</f>
        <v>0.24431827697667008</v>
      </c>
      <c r="H51" s="286">
        <f>'入力シート 着陸回数'!E51</f>
        <v>4136</v>
      </c>
      <c r="I51" s="287">
        <f>'入力シート 着陸回数'!H51</f>
        <v>634</v>
      </c>
      <c r="J51" s="317">
        <f>'入力シート 着陸回数'!K51</f>
        <v>4770</v>
      </c>
      <c r="K51" s="183">
        <f>'入力シート 着陸回数'!L51</f>
        <v>-0.04427970346623922</v>
      </c>
      <c r="L51" s="500" t="s">
        <v>152</v>
      </c>
      <c r="M51" s="501"/>
    </row>
    <row r="52" spans="2:13" ht="17.25" customHeight="1">
      <c r="B52" s="35" t="s">
        <v>52</v>
      </c>
      <c r="C52" s="76" t="s">
        <v>44</v>
      </c>
      <c r="D52" s="465">
        <f>'入力シート'!E52</f>
        <v>19953</v>
      </c>
      <c r="E52" s="426">
        <f>'入力シート'!F52</f>
        <v>2.6291378683157514</v>
      </c>
      <c r="F52" s="198">
        <f>'入力シート'!H52</f>
        <v>0</v>
      </c>
      <c r="G52" s="185" t="str">
        <f>'入力シート'!I52</f>
        <v>　　　　　 －</v>
      </c>
      <c r="H52" s="284">
        <f>'入力シート 着陸回数'!E52</f>
        <v>0</v>
      </c>
      <c r="I52" s="285">
        <f>'入力シート 着陸回数'!H52</f>
        <v>92</v>
      </c>
      <c r="J52" s="316">
        <f>'入力シート 着陸回数'!K52</f>
        <v>92</v>
      </c>
      <c r="K52" s="171">
        <f>'入力シート 着陸回数'!L52</f>
        <v>2.8333333333333335</v>
      </c>
      <c r="L52" s="498" t="s">
        <v>153</v>
      </c>
      <c r="M52" s="499"/>
    </row>
    <row r="53" spans="2:13" ht="18" customHeight="1">
      <c r="B53" s="35"/>
      <c r="C53" s="70" t="s">
        <v>1</v>
      </c>
      <c r="D53" s="180">
        <f>'入力シート'!E53</f>
        <v>447060</v>
      </c>
      <c r="E53" s="181">
        <f>'入力シート'!F53</f>
        <v>0.056754520742229086</v>
      </c>
      <c r="F53" s="182">
        <f>'入力シート'!H53</f>
        <v>222891</v>
      </c>
      <c r="G53" s="181">
        <f>'入力シート'!I53</f>
        <v>0.24431827697667008</v>
      </c>
      <c r="H53" s="201">
        <f>'入力シート 着陸回数'!E53</f>
        <v>4136</v>
      </c>
      <c r="I53" s="288">
        <f>'入力シート 着陸回数'!H53</f>
        <v>726</v>
      </c>
      <c r="J53" s="318">
        <f>'入力シート 着陸回数'!K53</f>
        <v>4862</v>
      </c>
      <c r="K53" s="188">
        <f>'入力シート 着陸回数'!L53</f>
        <v>-0.03050847457627115</v>
      </c>
      <c r="L53" s="496"/>
      <c r="M53" s="497"/>
    </row>
    <row r="54" spans="2:13" ht="21" customHeight="1">
      <c r="B54" s="40" t="s">
        <v>78</v>
      </c>
      <c r="C54" s="71" t="s">
        <v>43</v>
      </c>
      <c r="D54" s="195">
        <v>143455</v>
      </c>
      <c r="E54" s="183">
        <v>0.053901761706754536</v>
      </c>
      <c r="F54" s="184">
        <v>78383</v>
      </c>
      <c r="G54" s="183">
        <v>0.15879701426782566</v>
      </c>
      <c r="H54" s="201">
        <f>'入力シート 着陸回数'!E54</f>
        <v>721</v>
      </c>
      <c r="I54" s="288">
        <f>'入力シート 着陸回数'!H54</f>
        <v>115</v>
      </c>
      <c r="J54" s="318">
        <f>'入力シート 着陸回数'!K54</f>
        <v>836</v>
      </c>
      <c r="K54" s="188">
        <f>'入力シート 着陸回数'!L54</f>
        <v>0.041095890410958846</v>
      </c>
      <c r="L54" s="496"/>
      <c r="M54" s="497"/>
    </row>
    <row r="55" spans="2:13" ht="17.25" customHeight="1">
      <c r="B55" s="35"/>
      <c r="C55" s="71" t="s">
        <v>43</v>
      </c>
      <c r="D55" s="195">
        <f>'入力シート'!E55</f>
        <v>393351</v>
      </c>
      <c r="E55" s="183">
        <f>'入力シート'!F55</f>
        <v>0.015854364017644063</v>
      </c>
      <c r="F55" s="195">
        <f>'入力シート'!H55</f>
        <v>551897</v>
      </c>
      <c r="G55" s="183">
        <f>'入力シート'!I55</f>
        <v>0.10704672468647392</v>
      </c>
      <c r="H55" s="286">
        <f>'入力シート 着陸回数'!E55</f>
        <v>1419</v>
      </c>
      <c r="I55" s="287">
        <f>'入力シート 着陸回数'!H55</f>
        <v>354</v>
      </c>
      <c r="J55" s="317">
        <f>'入力シート 着陸回数'!K55</f>
        <v>1773</v>
      </c>
      <c r="K55" s="183">
        <f>'入力シート 着陸回数'!L55</f>
        <v>-0.0028121484814398467</v>
      </c>
      <c r="L55" s="500"/>
      <c r="M55" s="501"/>
    </row>
    <row r="56" spans="2:13" ht="17.25" customHeight="1">
      <c r="B56" s="35" t="s">
        <v>23</v>
      </c>
      <c r="C56" s="76" t="s">
        <v>44</v>
      </c>
      <c r="D56" s="196">
        <f>'入力シート'!E56</f>
        <v>789</v>
      </c>
      <c r="E56" s="185">
        <f>'入力シート'!F56</f>
        <v>1.4968354430379747</v>
      </c>
      <c r="F56" s="198">
        <f>'入力シート'!H56</f>
        <v>0</v>
      </c>
      <c r="G56" s="185" t="str">
        <f>'入力シート'!I56</f>
        <v>　　　　　 －</v>
      </c>
      <c r="H56" s="284">
        <f>'入力シート 着陸回数'!E56</f>
        <v>0</v>
      </c>
      <c r="I56" s="285">
        <f>'入力シート 着陸回数'!H56</f>
        <v>5</v>
      </c>
      <c r="J56" s="316">
        <f>'入力シート 着陸回数'!K56</f>
        <v>5</v>
      </c>
      <c r="K56" s="171">
        <f>'入力シート 着陸回数'!L56</f>
        <v>1.5</v>
      </c>
      <c r="L56" s="498"/>
      <c r="M56" s="499"/>
    </row>
    <row r="57" spans="2:13" ht="18" customHeight="1">
      <c r="B57" s="35"/>
      <c r="C57" s="70" t="s">
        <v>1</v>
      </c>
      <c r="D57" s="180">
        <f>'入力シート'!E57</f>
        <v>394140</v>
      </c>
      <c r="E57" s="181">
        <f>'入力シート'!F57</f>
        <v>0.01706199293986499</v>
      </c>
      <c r="F57" s="182">
        <f>'入力シート'!H57</f>
        <v>551897</v>
      </c>
      <c r="G57" s="181">
        <f>'入力シート'!I57</f>
        <v>0.10704672468647392</v>
      </c>
      <c r="H57" s="201">
        <f>'入力シート 着陸回数'!E57</f>
        <v>1419</v>
      </c>
      <c r="I57" s="288">
        <f>'入力シート 着陸回数'!H57</f>
        <v>359</v>
      </c>
      <c r="J57" s="318">
        <f>'入力シート 着陸回数'!K57</f>
        <v>1778</v>
      </c>
      <c r="K57" s="188">
        <f>'入力シート 着陸回数'!L57</f>
        <v>-0.0011235955056180247</v>
      </c>
      <c r="L57" s="496"/>
      <c r="M57" s="497"/>
    </row>
    <row r="58" spans="2:13" ht="17.25" customHeight="1">
      <c r="B58" s="38"/>
      <c r="C58" s="71" t="s">
        <v>43</v>
      </c>
      <c r="D58" s="180">
        <f>'入力シート'!E58</f>
        <v>254151</v>
      </c>
      <c r="E58" s="181">
        <f>'入力シート'!F58</f>
        <v>0.03940862523771549</v>
      </c>
      <c r="F58" s="199">
        <f>'入力シート'!H58</f>
        <v>30972</v>
      </c>
      <c r="G58" s="183">
        <f>'入力シート'!I58</f>
        <v>-0.5735881267725859</v>
      </c>
      <c r="H58" s="286">
        <f>'入力シート 着陸回数'!E58</f>
        <v>1795</v>
      </c>
      <c r="I58" s="287">
        <f>'入力シート 着陸回数'!H58</f>
        <v>1863</v>
      </c>
      <c r="J58" s="317">
        <f>'入力シート 着陸回数'!K58</f>
        <v>3658</v>
      </c>
      <c r="K58" s="183">
        <f>'入力シート 着陸回数'!L58</f>
        <v>0.1071428571428572</v>
      </c>
      <c r="L58" s="500"/>
      <c r="M58" s="501"/>
    </row>
    <row r="59" spans="2:13" ht="17.25" customHeight="1">
      <c r="B59" s="35" t="s">
        <v>24</v>
      </c>
      <c r="C59" s="58" t="s">
        <v>44</v>
      </c>
      <c r="D59" s="178">
        <f>'入力シート'!E59</f>
        <v>9248</v>
      </c>
      <c r="E59" s="171">
        <f>'入力シート'!F59</f>
        <v>0.8881175990200081</v>
      </c>
      <c r="F59" s="200">
        <f>'入力シート'!H59</f>
        <v>0</v>
      </c>
      <c r="G59" s="171" t="str">
        <f>'入力シート'!I59</f>
        <v>　　　　　 －</v>
      </c>
      <c r="H59" s="284">
        <f>'入力シート 着陸回数'!E59</f>
        <v>0</v>
      </c>
      <c r="I59" s="285">
        <f>'入力シート 着陸回数'!H59</f>
        <v>38</v>
      </c>
      <c r="J59" s="316">
        <f>'入力シート 着陸回数'!K59</f>
        <v>38</v>
      </c>
      <c r="K59" s="171">
        <f>'入力シート 着陸回数'!L59</f>
        <v>0.3571428571428572</v>
      </c>
      <c r="L59" s="498"/>
      <c r="M59" s="499"/>
    </row>
    <row r="60" spans="2:13" ht="18" customHeight="1">
      <c r="B60" s="39"/>
      <c r="C60" s="72" t="s">
        <v>1</v>
      </c>
      <c r="D60" s="187">
        <f>'入力シート'!E60</f>
        <v>263399</v>
      </c>
      <c r="E60" s="188">
        <f>'入力シート'!F60</f>
        <v>0.056075665662976615</v>
      </c>
      <c r="F60" s="190">
        <f>'入力シート'!H60</f>
        <v>30972</v>
      </c>
      <c r="G60" s="188">
        <f>'入力シート'!I60</f>
        <v>-0.5735881267725859</v>
      </c>
      <c r="H60" s="201">
        <f>'入力シート 着陸回数'!E60</f>
        <v>1795</v>
      </c>
      <c r="I60" s="288">
        <f>'入力シート 着陸回数'!H60</f>
        <v>1901</v>
      </c>
      <c r="J60" s="318">
        <f>'入力シート 着陸回数'!K60</f>
        <v>3696</v>
      </c>
      <c r="K60" s="188">
        <f>'入力シート 着陸回数'!L60</f>
        <v>0.10924369747899165</v>
      </c>
      <c r="L60" s="496"/>
      <c r="M60" s="497"/>
    </row>
    <row r="61" spans="2:13" ht="20.25" customHeight="1" thickBot="1">
      <c r="B61" s="40" t="s">
        <v>81</v>
      </c>
      <c r="C61" s="78" t="s">
        <v>43</v>
      </c>
      <c r="D61" s="175">
        <f>'入力シート'!E63</f>
        <v>236858</v>
      </c>
      <c r="E61" s="176">
        <f>'入力シート'!F63</f>
        <v>-0.05256421025684099</v>
      </c>
      <c r="F61" s="175">
        <f>'入力シート'!H63</f>
        <v>419667</v>
      </c>
      <c r="G61" s="176">
        <f>'入力シート'!I63</f>
        <v>0.09424777261219064</v>
      </c>
      <c r="H61" s="286">
        <f>'入力シート 着陸回数'!E61</f>
        <v>1558</v>
      </c>
      <c r="I61" s="287">
        <f>'入力シート 着陸回数'!H61</f>
        <v>0</v>
      </c>
      <c r="J61" s="317">
        <f>'入力シート 着陸回数'!K61</f>
        <v>1558</v>
      </c>
      <c r="K61" s="183">
        <f>'入力シート 着陸回数'!L61</f>
        <v>-0.08568075117370888</v>
      </c>
      <c r="L61" s="504"/>
      <c r="M61" s="505"/>
    </row>
    <row r="62" spans="2:13" ht="18.75" customHeight="1">
      <c r="B62" s="64"/>
      <c r="C62" s="65" t="s">
        <v>43</v>
      </c>
      <c r="D62" s="168">
        <f>'入力シート'!E64</f>
        <v>78440744</v>
      </c>
      <c r="E62" s="169">
        <f>'入力シート'!F64</f>
        <v>0.03871706999179758</v>
      </c>
      <c r="F62" s="194">
        <f>'入力シート'!H64</f>
        <v>764525131</v>
      </c>
      <c r="G62" s="169">
        <f>'入力シート'!I64</f>
        <v>-0.022341706538745565</v>
      </c>
      <c r="H62" s="282">
        <f>'入力シート 着陸回数'!E62</f>
        <v>230182</v>
      </c>
      <c r="I62" s="283">
        <f>'入力シート 着陸回数'!H62</f>
        <v>10948</v>
      </c>
      <c r="J62" s="315">
        <f>'入力シート 着陸回数'!K62</f>
        <v>241130</v>
      </c>
      <c r="K62" s="169">
        <f>'入力シート 着陸回数'!L62</f>
        <v>0.008886806188965979</v>
      </c>
      <c r="L62" s="486"/>
      <c r="M62" s="487"/>
    </row>
    <row r="63" spans="2:13" ht="17.25" customHeight="1">
      <c r="B63" s="35" t="s">
        <v>56</v>
      </c>
      <c r="C63" s="58" t="s">
        <v>44</v>
      </c>
      <c r="D63" s="170">
        <f>'入力シート'!E65</f>
        <v>49140535</v>
      </c>
      <c r="E63" s="171">
        <f>'入力シート'!F65</f>
        <v>0.0629459622455828</v>
      </c>
      <c r="F63" s="186">
        <f>'入力シート'!H65</f>
        <v>2835640895</v>
      </c>
      <c r="G63" s="171">
        <f>'入力シート'!I65</f>
        <v>0.09135339611428961</v>
      </c>
      <c r="H63" s="284">
        <f>'入力シート 着陸回数'!E63</f>
        <v>145216</v>
      </c>
      <c r="I63" s="285">
        <f>'入力シート 着陸回数'!H63</f>
        <v>4548</v>
      </c>
      <c r="J63" s="316">
        <f>'入力シート 着陸回数'!K63</f>
        <v>149764</v>
      </c>
      <c r="K63" s="171">
        <f>'入力シート 着陸回数'!L63</f>
        <v>0.09624858178091711</v>
      </c>
      <c r="L63" s="498"/>
      <c r="M63" s="499"/>
    </row>
    <row r="64" spans="2:13" ht="18.75" customHeight="1" thickBot="1">
      <c r="B64" s="67"/>
      <c r="C64" s="68" t="s">
        <v>1</v>
      </c>
      <c r="D64" s="172">
        <f>'入力シート'!E66</f>
        <v>127581279</v>
      </c>
      <c r="E64" s="173">
        <f>'入力シート'!F66</f>
        <v>0.047917377496006885</v>
      </c>
      <c r="F64" s="174">
        <f>'入力シート'!H66</f>
        <v>3600166026</v>
      </c>
      <c r="G64" s="173">
        <f>'入力シート'!I66</f>
        <v>0.06505105931050625</v>
      </c>
      <c r="H64" s="286">
        <f>'入力シート 着陸回数'!E64</f>
        <v>375398</v>
      </c>
      <c r="I64" s="287">
        <f>'入力シート 着陸回数'!H64</f>
        <v>15496</v>
      </c>
      <c r="J64" s="317">
        <f>'入力シート 着陸回数'!K64</f>
        <v>390894</v>
      </c>
      <c r="K64" s="183">
        <f>'入力シート 着陸回数'!L64</f>
        <v>0.04066066593720796</v>
      </c>
      <c r="L64" s="504"/>
      <c r="M64" s="505"/>
    </row>
    <row r="65" spans="2:13" ht="18.75" customHeight="1">
      <c r="B65" s="35"/>
      <c r="C65" s="57" t="s">
        <v>43</v>
      </c>
      <c r="D65" s="175">
        <f>'入力シート'!E67</f>
        <v>7460675</v>
      </c>
      <c r="E65" s="176">
        <f>'入力シート'!F67</f>
        <v>0.034693490078450795</v>
      </c>
      <c r="F65" s="177">
        <f>'入力シート'!H67</f>
        <v>31652464</v>
      </c>
      <c r="G65" s="176">
        <f>'入力シート'!I67</f>
        <v>-0.3235459657156613</v>
      </c>
      <c r="H65" s="282">
        <f>'入力シート 着陸回数'!E65</f>
        <v>24652</v>
      </c>
      <c r="I65" s="283">
        <f>'入力シート 着陸回数'!H65</f>
        <v>285</v>
      </c>
      <c r="J65" s="315">
        <f>'入力シート 着陸回数'!K65</f>
        <v>24937</v>
      </c>
      <c r="K65" s="169">
        <f>'入力シート 着陸回数'!L65</f>
        <v>0.10757272929158335</v>
      </c>
      <c r="L65" s="486"/>
      <c r="M65" s="487"/>
    </row>
    <row r="66" spans="2:13" ht="17.25" customHeight="1">
      <c r="B66" s="35" t="s">
        <v>51</v>
      </c>
      <c r="C66" s="58" t="s">
        <v>44</v>
      </c>
      <c r="D66" s="178">
        <f>'入力シート'!E68</f>
        <v>31501667</v>
      </c>
      <c r="E66" s="171">
        <f>'入力シート'!F68</f>
        <v>0.04867641735432349</v>
      </c>
      <c r="F66" s="186">
        <f>'入力シート'!H68</f>
        <v>2282097000</v>
      </c>
      <c r="G66" s="171">
        <f>'入力シート'!I68</f>
        <v>0.06636309475135227</v>
      </c>
      <c r="H66" s="284">
        <f>'入力シート 着陸回数'!E66</f>
        <v>103272</v>
      </c>
      <c r="I66" s="285">
        <f>'入力シート 着陸回数'!H66</f>
        <v>2209</v>
      </c>
      <c r="J66" s="316">
        <f>'入力シート 着陸回数'!K66</f>
        <v>105481</v>
      </c>
      <c r="K66" s="171">
        <f>'入力シート 着陸回数'!L66</f>
        <v>0.11979150079089562</v>
      </c>
      <c r="L66" s="498"/>
      <c r="M66" s="499"/>
    </row>
    <row r="67" spans="2:13" ht="18" customHeight="1">
      <c r="B67" s="35"/>
      <c r="C67" s="70" t="s">
        <v>1</v>
      </c>
      <c r="D67" s="180">
        <f>'入力シート'!E69</f>
        <v>38962342</v>
      </c>
      <c r="E67" s="181">
        <f>'入力シート'!F69</f>
        <v>0.04596972706368008</v>
      </c>
      <c r="F67" s="182">
        <f>'入力シート'!H69</f>
        <v>2313749464</v>
      </c>
      <c r="G67" s="181">
        <f>'入力シート'!I69</f>
        <v>0.05802032535732771</v>
      </c>
      <c r="H67" s="201">
        <f>'入力シート 着陸回数'!E67</f>
        <v>127924</v>
      </c>
      <c r="I67" s="288">
        <f>'入力シート 着陸回数'!H67</f>
        <v>2494</v>
      </c>
      <c r="J67" s="318">
        <f>'入力シート 着陸回数'!K67</f>
        <v>130418</v>
      </c>
      <c r="K67" s="188">
        <f>'入力シート 着陸回数'!L67</f>
        <v>0.11743436835972298</v>
      </c>
      <c r="L67" s="496"/>
      <c r="M67" s="497"/>
    </row>
    <row r="68" spans="2:13" ht="18" customHeight="1">
      <c r="B68" s="44" t="s">
        <v>2</v>
      </c>
      <c r="C68" s="70" t="s">
        <v>43</v>
      </c>
      <c r="D68" s="180">
        <f>'入力シート'!E70</f>
        <v>68559365</v>
      </c>
      <c r="E68" s="183">
        <f>'入力シート'!F70</f>
        <v>0.03731229954370696</v>
      </c>
      <c r="F68" s="184">
        <f>'入力シート'!H70</f>
        <v>731070473</v>
      </c>
      <c r="G68" s="183">
        <f>'入力シート'!I70</f>
        <v>-0.0031370665929438823</v>
      </c>
      <c r="H68" s="286">
        <f>'入力シート 着陸回数'!E68</f>
        <v>180998</v>
      </c>
      <c r="I68" s="287">
        <f>'入力シート 着陸回数'!H68</f>
        <v>2035</v>
      </c>
      <c r="J68" s="317">
        <f>'入力シート 着陸回数'!K68</f>
        <v>183033</v>
      </c>
      <c r="K68" s="183">
        <f>'入力シート 着陸回数'!L68</f>
        <v>-0.0021806327105809986</v>
      </c>
      <c r="L68" s="500" t="s">
        <v>128</v>
      </c>
      <c r="M68" s="501"/>
    </row>
    <row r="69" spans="2:13" ht="17.25" customHeight="1">
      <c r="B69" s="42" t="s">
        <v>47</v>
      </c>
      <c r="C69" s="58" t="s">
        <v>44</v>
      </c>
      <c r="D69" s="422">
        <f>'入力シート'!E71</f>
        <v>17120272</v>
      </c>
      <c r="E69" s="423">
        <f>'入力シート'!F71</f>
        <v>0.09367811073174392</v>
      </c>
      <c r="F69" s="427">
        <f>'入力シート'!H71</f>
        <v>552522689</v>
      </c>
      <c r="G69" s="423">
        <f>'入力シート'!I71</f>
        <v>0.20759223390487014</v>
      </c>
      <c r="H69" s="284">
        <f>'入力シート 着陸回数'!E69</f>
        <v>40039</v>
      </c>
      <c r="I69" s="285">
        <f>'入力シート 着陸回数'!H69</f>
        <v>2257</v>
      </c>
      <c r="J69" s="316">
        <f>'入力シート 着陸回数'!K69</f>
        <v>42296</v>
      </c>
      <c r="K69" s="171">
        <f>'入力シート 着陸回数'!L69</f>
        <v>0.05407964910531815</v>
      </c>
      <c r="L69" s="498" t="s">
        <v>129</v>
      </c>
      <c r="M69" s="499"/>
    </row>
    <row r="70" spans="2:13" ht="17.25" customHeight="1">
      <c r="B70" s="45"/>
      <c r="C70" s="72" t="s">
        <v>1</v>
      </c>
      <c r="D70" s="187">
        <f>'入力シート'!E72</f>
        <v>85679637</v>
      </c>
      <c r="E70" s="188">
        <f>'入力シート'!F72</f>
        <v>0.04810585258279798</v>
      </c>
      <c r="F70" s="190">
        <f>'入力シート'!H72</f>
        <v>1283593162</v>
      </c>
      <c r="G70" s="188">
        <f>'入力シート'!I72</f>
        <v>0.0778237913696056</v>
      </c>
      <c r="H70" s="201">
        <f>'入力シート 着陸回数'!E70</f>
        <v>221037</v>
      </c>
      <c r="I70" s="288">
        <f>'入力シート 着陸回数'!H70</f>
        <v>4292</v>
      </c>
      <c r="J70" s="318">
        <f>'入力シート 着陸回数'!K70</f>
        <v>225329</v>
      </c>
      <c r="K70" s="188">
        <f>'入力シート 着陸回数'!L70</f>
        <v>0.007917373042463094</v>
      </c>
      <c r="L70" s="496"/>
      <c r="M70" s="497"/>
    </row>
    <row r="71" spans="2:13" ht="17.25" customHeight="1">
      <c r="B71" s="42"/>
      <c r="C71" s="57" t="s">
        <v>43</v>
      </c>
      <c r="D71" s="175">
        <f>'入力シート'!E73</f>
        <v>910154</v>
      </c>
      <c r="E71" s="176">
        <f>'入力シート'!F73</f>
        <v>0.033367583861756644</v>
      </c>
      <c r="F71" s="177">
        <f>'入力シート'!H73</f>
        <v>233856</v>
      </c>
      <c r="G71" s="176">
        <f>'入力シート'!I73</f>
        <v>-0.01043491507350136</v>
      </c>
      <c r="H71" s="286">
        <f>'入力シート 着陸回数'!E71</f>
        <v>8021</v>
      </c>
      <c r="I71" s="287">
        <f>'入力シート 着陸回数'!H71</f>
        <v>1771</v>
      </c>
      <c r="J71" s="317">
        <f>'入力シート 着陸回数'!K71</f>
        <v>9792</v>
      </c>
      <c r="K71" s="183">
        <f>'入力シート 着陸回数'!L71</f>
        <v>-0.047007299270072966</v>
      </c>
      <c r="L71" s="500"/>
      <c r="M71" s="501"/>
    </row>
    <row r="72" spans="2:13" ht="17.25" customHeight="1">
      <c r="B72" s="42" t="s">
        <v>14</v>
      </c>
      <c r="C72" s="58" t="s">
        <v>44</v>
      </c>
      <c r="D72" s="178">
        <f>'入力シート'!E74</f>
        <v>112502</v>
      </c>
      <c r="E72" s="171">
        <f>'入力シート'!F74</f>
        <v>-0.0062977520646557705</v>
      </c>
      <c r="F72" s="186">
        <f>'入力シート'!H74</f>
        <v>172375</v>
      </c>
      <c r="G72" s="171">
        <f>'入力シート'!I74</f>
        <v>-0.2076060624169681</v>
      </c>
      <c r="H72" s="284">
        <f>'入力シート 着陸回数'!E72</f>
        <v>391</v>
      </c>
      <c r="I72" s="285">
        <f>'入力シート 着陸回数'!H72</f>
        <v>19</v>
      </c>
      <c r="J72" s="316">
        <f>'入力シート 着陸回数'!K72</f>
        <v>410</v>
      </c>
      <c r="K72" s="171">
        <f>'入力シート 着陸回数'!L72</f>
        <v>-0.22201138519924102</v>
      </c>
      <c r="L72" s="498"/>
      <c r="M72" s="499"/>
    </row>
    <row r="73" spans="2:13" ht="18" customHeight="1">
      <c r="B73" s="42"/>
      <c r="C73" s="70" t="s">
        <v>1</v>
      </c>
      <c r="D73" s="180">
        <f>'入力シート'!E75</f>
        <v>1022656</v>
      </c>
      <c r="E73" s="188">
        <f>'入力シート'!F75</f>
        <v>0.028849675043763456</v>
      </c>
      <c r="F73" s="182">
        <f>'入力シート'!H75</f>
        <v>406231</v>
      </c>
      <c r="G73" s="181">
        <f>'入力シート'!I75</f>
        <v>-0.10494008050958559</v>
      </c>
      <c r="H73" s="201">
        <f>'入力シート 着陸回数'!E73</f>
        <v>8412</v>
      </c>
      <c r="I73" s="288">
        <f>'入力シート 着陸回数'!H73</f>
        <v>1790</v>
      </c>
      <c r="J73" s="318">
        <f>'入力シート 着陸回数'!K73</f>
        <v>10202</v>
      </c>
      <c r="K73" s="188">
        <f>'入力シート 着陸回数'!L73</f>
        <v>-0.05554526939455662</v>
      </c>
      <c r="L73" s="496"/>
      <c r="M73" s="497"/>
    </row>
    <row r="74" spans="2:13" ht="18" customHeight="1">
      <c r="B74" s="40" t="s">
        <v>25</v>
      </c>
      <c r="C74" s="79" t="s">
        <v>43</v>
      </c>
      <c r="D74" s="187">
        <f>'入力シート'!E76</f>
        <v>26336</v>
      </c>
      <c r="E74" s="188">
        <f>'入力シート'!F76</f>
        <v>-0.0328314359162688</v>
      </c>
      <c r="F74" s="193">
        <f>'入力シート'!H76</f>
        <v>15594</v>
      </c>
      <c r="G74" s="188">
        <f>'入力シート'!I76</f>
        <v>0.08464909230020168</v>
      </c>
      <c r="H74" s="201">
        <f>'入力シート 着陸回数'!E74</f>
        <v>959</v>
      </c>
      <c r="I74" s="288">
        <f>'入力シート 着陸回数'!H74</f>
        <v>1541</v>
      </c>
      <c r="J74" s="318">
        <f>'入力シート 着陸回数'!K74</f>
        <v>2500</v>
      </c>
      <c r="K74" s="188">
        <f>'入力シート 着陸回数'!L74</f>
        <v>0.026272577996715896</v>
      </c>
      <c r="L74" s="496"/>
      <c r="M74" s="497"/>
    </row>
    <row r="75" spans="2:13" ht="18" customHeight="1">
      <c r="B75" s="40" t="s">
        <v>26</v>
      </c>
      <c r="C75" s="79" t="s">
        <v>43</v>
      </c>
      <c r="D75" s="187">
        <f>'入力シート'!E77</f>
        <v>26165</v>
      </c>
      <c r="E75" s="188">
        <f>'入力シート'!F77</f>
        <v>0.12247962247962252</v>
      </c>
      <c r="F75" s="193">
        <f>'入力シート'!H77</f>
        <v>4742</v>
      </c>
      <c r="G75" s="188">
        <f>'入力シート'!I77</f>
        <v>-0.05500199282582707</v>
      </c>
      <c r="H75" s="201">
        <f>'入力シート 着陸回数'!E75</f>
        <v>1043</v>
      </c>
      <c r="I75" s="288">
        <f>'入力シート 着陸回数'!H75</f>
        <v>2</v>
      </c>
      <c r="J75" s="318">
        <f>'入力シート 着陸回数'!K75</f>
        <v>1045</v>
      </c>
      <c r="K75" s="188">
        <f>'入力シート 着陸回数'!L75</f>
        <v>0.012596899224806224</v>
      </c>
      <c r="L75" s="496"/>
      <c r="M75" s="497"/>
    </row>
    <row r="76" spans="2:13" ht="18.75" customHeight="1">
      <c r="B76" s="40" t="s">
        <v>84</v>
      </c>
      <c r="C76" s="57" t="s">
        <v>43</v>
      </c>
      <c r="D76" s="175">
        <f>'入力シート'!E78</f>
        <v>206022</v>
      </c>
      <c r="E76" s="176">
        <f>'入力シート'!F78</f>
        <v>0.06184865633794101</v>
      </c>
      <c r="F76" s="175">
        <f>'入力シート'!H78</f>
        <v>997747</v>
      </c>
      <c r="G76" s="176">
        <f>'入力シート'!I78</f>
        <v>-0.030094147496123713</v>
      </c>
      <c r="H76" s="201">
        <f>'入力シート 着陸回数'!E76</f>
        <v>1671</v>
      </c>
      <c r="I76" s="288">
        <f>'入力シート 着陸回数'!H76</f>
        <v>216</v>
      </c>
      <c r="J76" s="318">
        <f>'入力シート 着陸回数'!K76</f>
        <v>1887</v>
      </c>
      <c r="K76" s="188">
        <f>'入力シート 着陸回数'!L76</f>
        <v>0.015061861215707406</v>
      </c>
      <c r="L76" s="496"/>
      <c r="M76" s="497"/>
    </row>
    <row r="77" spans="2:13" ht="18" customHeight="1">
      <c r="B77" s="40" t="s">
        <v>27</v>
      </c>
      <c r="C77" s="72" t="s">
        <v>43</v>
      </c>
      <c r="D77" s="187">
        <f>'入力シート'!E79</f>
        <v>34153</v>
      </c>
      <c r="E77" s="188">
        <f>'入力シート'!F79</f>
        <v>0.035033487892838666</v>
      </c>
      <c r="F77" s="190">
        <f>'入力シート'!H79</f>
        <v>21542</v>
      </c>
      <c r="G77" s="188">
        <f>'入力シート'!I79</f>
        <v>-0.16900050148516765</v>
      </c>
      <c r="H77" s="201">
        <f>'入力シート 着陸回数'!E77</f>
        <v>1360</v>
      </c>
      <c r="I77" s="288">
        <f>'入力シート 着陸回数'!H77</f>
        <v>88</v>
      </c>
      <c r="J77" s="318">
        <f>'入力シート 着陸回数'!K77</f>
        <v>1448</v>
      </c>
      <c r="K77" s="188">
        <f>'入力シート 着陸回数'!L77</f>
        <v>0.012587412587412583</v>
      </c>
      <c r="L77" s="496"/>
      <c r="M77" s="497"/>
    </row>
    <row r="78" spans="2:13" ht="18" customHeight="1">
      <c r="B78" s="40" t="s">
        <v>28</v>
      </c>
      <c r="C78" s="72" t="s">
        <v>43</v>
      </c>
      <c r="D78" s="187">
        <f>'入力シート'!E80</f>
        <v>23823</v>
      </c>
      <c r="E78" s="188">
        <f>'入力シート'!F80</f>
        <v>0.07368848025959984</v>
      </c>
      <c r="F78" s="190">
        <f>'入力シート'!H80</f>
        <v>2595</v>
      </c>
      <c r="G78" s="188">
        <f>'入力シート'!I80</f>
        <v>0.2566585956416465</v>
      </c>
      <c r="H78" s="201">
        <f>'入力シート 着陸回数'!E78</f>
        <v>983</v>
      </c>
      <c r="I78" s="288">
        <f>'入力シート 着陸回数'!H78</f>
        <v>49</v>
      </c>
      <c r="J78" s="318">
        <f>'入力シート 着陸回数'!K78</f>
        <v>1032</v>
      </c>
      <c r="K78" s="188">
        <f>'入力シート 着陸回数'!L78</f>
        <v>0.044534412955465674</v>
      </c>
      <c r="L78" s="496"/>
      <c r="M78" s="497"/>
    </row>
    <row r="79" spans="2:13" ht="18" customHeight="1">
      <c r="B79" s="40" t="s">
        <v>29</v>
      </c>
      <c r="C79" s="72" t="s">
        <v>43</v>
      </c>
      <c r="D79" s="187">
        <f>'入力シート'!E81</f>
        <v>0</v>
      </c>
      <c r="E79" s="188">
        <f>'入力シート'!F81</f>
        <v>-1</v>
      </c>
      <c r="F79" s="190">
        <f>'入力シート'!H81</f>
        <v>0</v>
      </c>
      <c r="G79" s="188" t="str">
        <f>'入力シート'!I81</f>
        <v>　　　　　 －</v>
      </c>
      <c r="H79" s="201">
        <f>'入力シート 着陸回数'!E79</f>
        <v>0</v>
      </c>
      <c r="I79" s="288">
        <f>'入力シート 着陸回数'!H79</f>
        <v>40</v>
      </c>
      <c r="J79" s="318">
        <f>'入力シート 着陸回数'!K79</f>
        <v>40</v>
      </c>
      <c r="K79" s="188">
        <f>'入力シート 着陸回数'!L79</f>
        <v>-0.4736842105263158</v>
      </c>
      <c r="L79" s="496"/>
      <c r="M79" s="497"/>
    </row>
    <row r="80" spans="2:13" ht="17.25" customHeight="1">
      <c r="B80" s="35"/>
      <c r="C80" s="57" t="s">
        <v>43</v>
      </c>
      <c r="D80" s="175">
        <f>'入力シート'!E82</f>
        <v>133178</v>
      </c>
      <c r="E80" s="176">
        <f>'入力シート'!F82</f>
        <v>0.0720104320947903</v>
      </c>
      <c r="F80" s="177">
        <f>'入力シート'!H82</f>
        <v>0</v>
      </c>
      <c r="G80" s="176" t="str">
        <f>'入力シート'!I82</f>
        <v>　　　　　 －</v>
      </c>
      <c r="H80" s="286">
        <f>'入力シート 着陸回数'!E80</f>
        <v>1100</v>
      </c>
      <c r="I80" s="287">
        <f>'入力シート 着陸回数'!H80</f>
        <v>1442</v>
      </c>
      <c r="J80" s="317">
        <f>'入力シート 着陸回数'!K80</f>
        <v>2542</v>
      </c>
      <c r="K80" s="183">
        <f>'入力シート 着陸回数'!L80</f>
        <v>-0.083963963963964</v>
      </c>
      <c r="L80" s="498" t="s">
        <v>157</v>
      </c>
      <c r="M80" s="499"/>
    </row>
    <row r="81" spans="2:13" ht="17.25" customHeight="1">
      <c r="B81" s="35" t="s">
        <v>30</v>
      </c>
      <c r="C81" s="58" t="s">
        <v>44</v>
      </c>
      <c r="D81" s="422">
        <f>'入力シート'!E83</f>
        <v>1354</v>
      </c>
      <c r="E81" s="426">
        <f>'入力シート'!F83</f>
        <v>168.25</v>
      </c>
      <c r="F81" s="186">
        <f>'入力シート'!H83</f>
        <v>0</v>
      </c>
      <c r="G81" s="171" t="str">
        <f>'入力シート'!I83</f>
        <v>　　　　　 －</v>
      </c>
      <c r="H81" s="284">
        <f>'入力シート 着陸回数'!E81</f>
        <v>0</v>
      </c>
      <c r="I81" s="467">
        <f>'入力シート 着陸回数'!H81</f>
        <v>12</v>
      </c>
      <c r="J81" s="468">
        <f>'入力シート 着陸回数'!K81</f>
        <v>12</v>
      </c>
      <c r="K81" s="423">
        <f>'入力シート 着陸回数'!L81</f>
        <v>11</v>
      </c>
      <c r="L81" s="496" t="s">
        <v>158</v>
      </c>
      <c r="M81" s="497"/>
    </row>
    <row r="82" spans="2:13" ht="18" customHeight="1">
      <c r="B82" s="39"/>
      <c r="C82" s="72" t="s">
        <v>1</v>
      </c>
      <c r="D82" s="201">
        <f>'入力シート'!E84</f>
        <v>134532</v>
      </c>
      <c r="E82" s="188">
        <f>'入力シート'!F84</f>
        <v>0.08283966516419827</v>
      </c>
      <c r="F82" s="190">
        <f>'入力シート'!H84</f>
        <v>0</v>
      </c>
      <c r="G82" s="176" t="str">
        <f>'入力シート'!I84</f>
        <v>　　　　　 －</v>
      </c>
      <c r="H82" s="201">
        <f>'入力シート 着陸回数'!E82</f>
        <v>1100</v>
      </c>
      <c r="I82" s="288">
        <f>'入力シート 着陸回数'!H82</f>
        <v>1454</v>
      </c>
      <c r="J82" s="318">
        <f>'入力シート 着陸回数'!K82</f>
        <v>2554</v>
      </c>
      <c r="K82" s="188">
        <f>'入力シート 着陸回数'!L82</f>
        <v>-0.07997118155619598</v>
      </c>
      <c r="L82" s="496"/>
      <c r="M82" s="497"/>
    </row>
    <row r="83" spans="2:13" ht="18" customHeight="1">
      <c r="B83" s="35"/>
      <c r="C83" s="57" t="s">
        <v>43</v>
      </c>
      <c r="D83" s="180">
        <f>'入力シート'!E85</f>
        <v>384390</v>
      </c>
      <c r="E83" s="183">
        <f>'入力シート'!F85</f>
        <v>0.10633019231765517</v>
      </c>
      <c r="F83" s="184">
        <f>'入力シート'!H85</f>
        <v>481418</v>
      </c>
      <c r="G83" s="183">
        <f>'入力シート'!I85</f>
        <v>0.019288261049992705</v>
      </c>
      <c r="H83" s="286">
        <f>'入力シート 着陸回数'!E83</f>
        <v>2739</v>
      </c>
      <c r="I83" s="287">
        <f>'入力シート 着陸回数'!H83</f>
        <v>592</v>
      </c>
      <c r="J83" s="317">
        <f>'入力シート 着陸回数'!K83</f>
        <v>3331</v>
      </c>
      <c r="K83" s="183">
        <f>'入力シート 着陸回数'!L83</f>
        <v>0.019902020820575572</v>
      </c>
      <c r="L83" s="500" t="s">
        <v>126</v>
      </c>
      <c r="M83" s="501"/>
    </row>
    <row r="84" spans="2:13" ht="18" customHeight="1">
      <c r="B84" s="35" t="s">
        <v>54</v>
      </c>
      <c r="C84" s="58" t="s">
        <v>44</v>
      </c>
      <c r="D84" s="178">
        <f>'入力シート'!E86</f>
        <v>297894</v>
      </c>
      <c r="E84" s="185">
        <f>'入力シート'!F86</f>
        <v>0.08506592846215488</v>
      </c>
      <c r="F84" s="427">
        <f>'入力シート'!H86</f>
        <v>514941</v>
      </c>
      <c r="G84" s="425">
        <f>'入力シート'!I86</f>
        <v>2.767796647374313</v>
      </c>
      <c r="H84" s="284">
        <f>'入力シート 着陸回数'!E84</f>
        <v>1200</v>
      </c>
      <c r="I84" s="285">
        <f>'入力シート 着陸回数'!H84</f>
        <v>24</v>
      </c>
      <c r="J84" s="316">
        <f>'入力シート 着陸回数'!K84</f>
        <v>1224</v>
      </c>
      <c r="K84" s="171">
        <f>'入力シート 着陸回数'!L84</f>
        <v>-0.02779984114376488</v>
      </c>
      <c r="L84" s="498" t="s">
        <v>127</v>
      </c>
      <c r="M84" s="499"/>
    </row>
    <row r="85" spans="2:13" ht="18" customHeight="1">
      <c r="B85" s="39"/>
      <c r="C85" s="72" t="s">
        <v>1</v>
      </c>
      <c r="D85" s="201">
        <f>'入力シート'!E87</f>
        <v>682284</v>
      </c>
      <c r="E85" s="188">
        <f>'入力シート'!F87</f>
        <v>0.096944304212635</v>
      </c>
      <c r="F85" s="190">
        <f>'入力シート'!H87</f>
        <v>996359</v>
      </c>
      <c r="G85" s="188">
        <f>'入力シート'!I87</f>
        <v>0.6361192623038308</v>
      </c>
      <c r="H85" s="201">
        <f>'入力シート 着陸回数'!E85</f>
        <v>3939</v>
      </c>
      <c r="I85" s="288">
        <f>'入力シート 着陸回数'!H85</f>
        <v>616</v>
      </c>
      <c r="J85" s="318">
        <f>'入力シート 着陸回数'!K85</f>
        <v>4555</v>
      </c>
      <c r="K85" s="188">
        <f>'入力シート 着陸回数'!L85</f>
        <v>0.006629834254143541</v>
      </c>
      <c r="L85" s="496"/>
      <c r="M85" s="497"/>
    </row>
    <row r="86" spans="2:13" ht="18" customHeight="1">
      <c r="B86" s="38" t="s">
        <v>34</v>
      </c>
      <c r="C86" s="99" t="s">
        <v>43</v>
      </c>
      <c r="D86" s="187">
        <f>'入力シート'!E88</f>
        <v>102659</v>
      </c>
      <c r="E86" s="188">
        <f>'入力シート'!F88</f>
        <v>0.04741256172713548</v>
      </c>
      <c r="F86" s="190">
        <f>'入力シート'!H88</f>
        <v>44700</v>
      </c>
      <c r="G86" s="188">
        <f>'入力シート'!I88</f>
        <v>-0.08200357340890885</v>
      </c>
      <c r="H86" s="201">
        <f>'入力シート 着陸回数'!E86</f>
        <v>4473</v>
      </c>
      <c r="I86" s="288">
        <f>'入力シート 着陸回数'!H86</f>
        <v>2865</v>
      </c>
      <c r="J86" s="318">
        <f>'入力シート 着陸回数'!K86</f>
        <v>7338</v>
      </c>
      <c r="K86" s="188">
        <f>'入力シート 着陸回数'!L86</f>
        <v>0.02571987699189271</v>
      </c>
      <c r="L86" s="496"/>
      <c r="M86" s="497"/>
    </row>
    <row r="87" spans="2:13" ht="18" customHeight="1">
      <c r="B87" s="38"/>
      <c r="C87" s="71" t="s">
        <v>43</v>
      </c>
      <c r="D87" s="424">
        <f>'入力シート'!E89</f>
        <v>573824</v>
      </c>
      <c r="E87" s="425">
        <f>'入力シート'!F89</f>
        <v>0.2397060952187542</v>
      </c>
      <c r="F87" s="177">
        <f>'入力シート'!H89</f>
        <v>0</v>
      </c>
      <c r="G87" s="176" t="str">
        <f>'入力シート'!I89</f>
        <v>　　　　　 －</v>
      </c>
      <c r="H87" s="286">
        <f>'入力シート 着陸回数'!E87</f>
        <v>2183</v>
      </c>
      <c r="I87" s="287">
        <f>'入力シート 着陸回数'!H87</f>
        <v>22</v>
      </c>
      <c r="J87" s="317">
        <f>'入力シート 着陸回数'!K87</f>
        <v>2205</v>
      </c>
      <c r="K87" s="183">
        <f>'入力シート 着陸回数'!L87</f>
        <v>0.24787775891341246</v>
      </c>
      <c r="L87" s="512" t="s">
        <v>154</v>
      </c>
      <c r="M87" s="513"/>
    </row>
    <row r="88" spans="2:13" ht="18" customHeight="1">
      <c r="B88" s="35" t="s">
        <v>57</v>
      </c>
      <c r="C88" s="58" t="s">
        <v>44</v>
      </c>
      <c r="D88" s="422">
        <f>'入力シート'!E90</f>
        <v>106846</v>
      </c>
      <c r="E88" s="426">
        <f>'入力シート'!F90</f>
        <v>-0.28504801097393695</v>
      </c>
      <c r="F88" s="186">
        <f>'入力シート'!H90</f>
        <v>333890</v>
      </c>
      <c r="G88" s="185">
        <f>'入力シート'!I90</f>
        <v>0.07958063551341432</v>
      </c>
      <c r="H88" s="284">
        <f>'入力シート 着陸回数'!E88</f>
        <v>314</v>
      </c>
      <c r="I88" s="285">
        <f>'入力シート 着陸回数'!H88</f>
        <v>27</v>
      </c>
      <c r="J88" s="316">
        <f>'入力シート 着陸回数'!K88</f>
        <v>341</v>
      </c>
      <c r="K88" s="171">
        <f>'入力シート 着陸回数'!L88</f>
        <v>-0.3247524752475247</v>
      </c>
      <c r="L88" s="510" t="s">
        <v>155</v>
      </c>
      <c r="M88" s="511"/>
    </row>
    <row r="89" spans="2:13" ht="18" customHeight="1" thickBot="1">
      <c r="B89" s="37"/>
      <c r="C89" s="100" t="s">
        <v>1</v>
      </c>
      <c r="D89" s="202">
        <f>'入力シート'!E91</f>
        <v>680670</v>
      </c>
      <c r="E89" s="203">
        <f>'入力シート'!F91</f>
        <v>0.11163190248172516</v>
      </c>
      <c r="F89" s="204">
        <f>'入力シート'!H91</f>
        <v>333890</v>
      </c>
      <c r="G89" s="203">
        <f>'入力シート'!I91</f>
        <v>0.07958063551341432</v>
      </c>
      <c r="H89" s="319">
        <f>'入力シート 着陸回数'!E89</f>
        <v>2497</v>
      </c>
      <c r="I89" s="320">
        <f>'入力シート 着陸回数'!H89</f>
        <v>49</v>
      </c>
      <c r="J89" s="321">
        <f>'入力シート 着陸回数'!K89</f>
        <v>2546</v>
      </c>
      <c r="K89" s="181">
        <f>'入力シート 着陸回数'!L89</f>
        <v>0.12059859154929575</v>
      </c>
      <c r="L89" s="506" t="s">
        <v>156</v>
      </c>
      <c r="M89" s="507"/>
    </row>
    <row r="90" spans="2:13" ht="19.5" customHeight="1" thickTop="1">
      <c r="B90" s="36" t="s">
        <v>36</v>
      </c>
      <c r="C90" s="80" t="s">
        <v>43</v>
      </c>
      <c r="D90" s="205">
        <f>'入力シート'!E92</f>
        <v>111065844</v>
      </c>
      <c r="E90" s="206">
        <f>'入力シート'!F92</f>
        <v>0.041462465683526295</v>
      </c>
      <c r="F90" s="207">
        <f>'入力シート'!H92</f>
        <v>985155135</v>
      </c>
      <c r="G90" s="206">
        <f>'入力シート'!I92</f>
        <v>-0.02194790311753403</v>
      </c>
      <c r="H90" s="322">
        <f>'入力シート 着陸回数'!E90</f>
        <v>371811</v>
      </c>
      <c r="I90" s="323">
        <f>'入力シート 着陸回数'!H90</f>
        <v>21816</v>
      </c>
      <c r="J90" s="324">
        <f>'入力シート 着陸回数'!K90</f>
        <v>393627</v>
      </c>
      <c r="K90" s="206">
        <f>'入力シート 着陸回数'!L90</f>
        <v>0.011787960651962193</v>
      </c>
      <c r="L90" s="508"/>
      <c r="M90" s="509"/>
    </row>
    <row r="91" spans="2:13" ht="18" customHeight="1">
      <c r="B91" s="35"/>
      <c r="C91" s="82" t="s">
        <v>44</v>
      </c>
      <c r="D91" s="170">
        <f>'入力シート'!E93</f>
        <v>53312648</v>
      </c>
      <c r="E91" s="171">
        <f>'入力シート'!F93</f>
        <v>0.0753152003573152</v>
      </c>
      <c r="F91" s="186">
        <f>'入力シート'!H93</f>
        <v>2852766646</v>
      </c>
      <c r="G91" s="171">
        <f>'入力シート'!I93</f>
        <v>0.09340847808609598</v>
      </c>
      <c r="H91" s="284">
        <f>'入力シート 着陸回数'!E91</f>
        <v>156444</v>
      </c>
      <c r="I91" s="285">
        <f>'入力シート 着陸回数'!H91</f>
        <v>5846</v>
      </c>
      <c r="J91" s="316">
        <f>'入力シート 着陸回数'!K91</f>
        <v>162290</v>
      </c>
      <c r="K91" s="171">
        <f>'入力シート 着陸回数'!L91</f>
        <v>0.1093490460924309</v>
      </c>
      <c r="L91" s="498" t="s">
        <v>7</v>
      </c>
      <c r="M91" s="499"/>
    </row>
    <row r="92" spans="2:13" ht="18.75" customHeight="1" thickBot="1">
      <c r="B92" s="37" t="s">
        <v>37</v>
      </c>
      <c r="C92" s="83" t="s">
        <v>1</v>
      </c>
      <c r="D92" s="208">
        <f>'入力シート'!E94</f>
        <v>164378492</v>
      </c>
      <c r="E92" s="203">
        <f>'入力シート'!F94</f>
        <v>0.052205920853775734</v>
      </c>
      <c r="F92" s="204">
        <f>'入力シート'!H94</f>
        <v>3837921781</v>
      </c>
      <c r="G92" s="203">
        <f>'入力シート'!I94</f>
        <v>0.06127799174944171</v>
      </c>
      <c r="H92" s="202">
        <f>'入力シート 着陸回数'!E92</f>
        <v>528255</v>
      </c>
      <c r="I92" s="325">
        <f>'入力シート 着陸回数'!H92</f>
        <v>27662</v>
      </c>
      <c r="J92" s="326">
        <f>'入力シート 着陸回数'!K92</f>
        <v>555917</v>
      </c>
      <c r="K92" s="203">
        <f>'入力シート 着陸回数'!L92</f>
        <v>0.03844889358792836</v>
      </c>
      <c r="L92" s="506" t="s">
        <v>7</v>
      </c>
      <c r="M92" s="507"/>
    </row>
    <row r="93" spans="2:13" ht="24.75" customHeight="1" thickTop="1">
      <c r="B93" s="85"/>
      <c r="C93" s="86"/>
      <c r="D93" s="87" t="s">
        <v>50</v>
      </c>
      <c r="E93" s="88" t="s">
        <v>86</v>
      </c>
      <c r="F93" s="53"/>
      <c r="G93" s="89"/>
      <c r="H93" s="53"/>
      <c r="I93" s="53"/>
      <c r="J93" s="53"/>
      <c r="K93" s="89"/>
      <c r="L93" s="411"/>
      <c r="M93" s="412"/>
    </row>
    <row r="94" spans="2:13" ht="19.5" customHeight="1">
      <c r="B94" s="85"/>
      <c r="C94" s="86"/>
      <c r="D94" s="53"/>
      <c r="E94" s="88" t="s">
        <v>104</v>
      </c>
      <c r="F94" s="53"/>
      <c r="G94" s="89"/>
      <c r="H94" s="53"/>
      <c r="I94" s="53"/>
      <c r="J94" s="53"/>
      <c r="K94" s="89"/>
      <c r="L94" s="411"/>
      <c r="M94" s="412"/>
    </row>
    <row r="95" spans="2:13" ht="19.5" customHeight="1">
      <c r="B95" s="85"/>
      <c r="C95" s="86"/>
      <c r="D95" s="53"/>
      <c r="E95" s="88" t="s">
        <v>166</v>
      </c>
      <c r="F95" s="53"/>
      <c r="G95" s="89"/>
      <c r="H95" s="53"/>
      <c r="I95" s="53"/>
      <c r="J95" s="53"/>
      <c r="K95" s="89"/>
      <c r="L95" s="411"/>
      <c r="M95" s="412"/>
    </row>
    <row r="96" spans="2:13" ht="27.75" customHeight="1">
      <c r="B96" s="85"/>
      <c r="C96" s="86"/>
      <c r="D96" s="53"/>
      <c r="E96" s="89"/>
      <c r="F96" s="53"/>
      <c r="G96" s="89"/>
      <c r="H96" s="53"/>
      <c r="I96" s="53"/>
      <c r="J96" s="53"/>
      <c r="K96" s="89"/>
      <c r="L96" s="411"/>
      <c r="M96" s="412"/>
    </row>
    <row r="97" spans="2:13" ht="27.75" customHeight="1" thickBot="1">
      <c r="B97" s="85"/>
      <c r="C97" s="86"/>
      <c r="D97" s="53"/>
      <c r="E97" s="89"/>
      <c r="F97" s="53"/>
      <c r="G97" s="89"/>
      <c r="H97" s="53"/>
      <c r="I97" s="53"/>
      <c r="J97" s="53"/>
      <c r="K97" s="89"/>
      <c r="L97" s="411"/>
      <c r="M97" s="412"/>
    </row>
    <row r="98" spans="2:13" ht="27.75" customHeight="1">
      <c r="B98" s="90" t="s">
        <v>3</v>
      </c>
      <c r="C98" s="126" t="s">
        <v>70</v>
      </c>
      <c r="D98" s="328" t="e">
        <f>#REF!</f>
        <v>#REF!</v>
      </c>
      <c r="E98" s="329" t="e">
        <f>#REF!</f>
        <v>#REF!</v>
      </c>
      <c r="F98" s="328" t="e">
        <f>#REF!</f>
        <v>#REF!</v>
      </c>
      <c r="G98" s="329" t="e">
        <f>#REF!</f>
        <v>#REF!</v>
      </c>
      <c r="H98" s="328">
        <f>'入力シート 着陸回数'!E95</f>
        <v>205650</v>
      </c>
      <c r="I98" s="330">
        <f>'入力シート 着陸回数'!H95</f>
        <v>2320</v>
      </c>
      <c r="J98" s="330">
        <f>'入力シート 着陸回数'!K95</f>
        <v>207970</v>
      </c>
      <c r="K98" s="331">
        <f>'入力シート 着陸回数'!L95</f>
        <v>0.009818012313787872</v>
      </c>
      <c r="L98" s="413"/>
      <c r="M98" s="412"/>
    </row>
    <row r="99" spans="2:13" ht="27.75" customHeight="1">
      <c r="B99" s="91"/>
      <c r="C99" s="127" t="s">
        <v>71</v>
      </c>
      <c r="D99" s="332" t="e">
        <f>#REF!</f>
        <v>#REF!</v>
      </c>
      <c r="E99" s="333" t="e">
        <f>#REF!</f>
        <v>#REF!</v>
      </c>
      <c r="F99" s="332" t="e">
        <f>#REF!</f>
        <v>#REF!</v>
      </c>
      <c r="G99" s="333" t="e">
        <f>#REF!</f>
        <v>#REF!</v>
      </c>
      <c r="H99" s="332">
        <f>'入力シート 着陸回数'!E96</f>
        <v>143311</v>
      </c>
      <c r="I99" s="334">
        <f>'入力シート 着陸回数'!H96</f>
        <v>4466</v>
      </c>
      <c r="J99" s="334">
        <f>'入力シート 着陸回数'!K96</f>
        <v>147777</v>
      </c>
      <c r="K99" s="335">
        <f>'入力シート 着陸回数'!L96</f>
        <v>0.10016155088852985</v>
      </c>
      <c r="L99" s="413"/>
      <c r="M99" s="412"/>
    </row>
    <row r="100" spans="2:13" ht="27.75" customHeight="1" thickBot="1">
      <c r="B100" s="92"/>
      <c r="C100" s="128" t="s">
        <v>1</v>
      </c>
      <c r="D100" s="336" t="e">
        <f>#REF!</f>
        <v>#REF!</v>
      </c>
      <c r="E100" s="337" t="e">
        <f>#REF!</f>
        <v>#REF!</v>
      </c>
      <c r="F100" s="336" t="e">
        <f>#REF!</f>
        <v>#REF!</v>
      </c>
      <c r="G100" s="337" t="e">
        <f>#REF!</f>
        <v>#REF!</v>
      </c>
      <c r="H100" s="336">
        <f>'入力シート 着陸回数'!E97</f>
        <v>348961</v>
      </c>
      <c r="I100" s="338">
        <f>'入力シート 着陸回数'!H97</f>
        <v>6786</v>
      </c>
      <c r="J100" s="338">
        <f>'入力シート 着陸回数'!K97</f>
        <v>355747</v>
      </c>
      <c r="K100" s="339">
        <f>'入力シート 着陸回数'!L97</f>
        <v>0.045481395711065575</v>
      </c>
      <c r="L100" s="413"/>
      <c r="M100" s="412"/>
    </row>
    <row r="101" spans="2:13" ht="27.75" customHeight="1">
      <c r="B101" s="90" t="s">
        <v>15</v>
      </c>
      <c r="C101" s="126" t="s">
        <v>70</v>
      </c>
      <c r="D101" s="328" t="e">
        <f>#REF!</f>
        <v>#REF!</v>
      </c>
      <c r="E101" s="329" t="e">
        <f>#REF!</f>
        <v>#REF!</v>
      </c>
      <c r="F101" s="328" t="e">
        <f>#REF!</f>
        <v>#REF!</v>
      </c>
      <c r="G101" s="329" t="e">
        <f>#REF!</f>
        <v>#REF!</v>
      </c>
      <c r="H101" s="328">
        <f>'入力シート 着陸回数'!E98</f>
        <v>121504</v>
      </c>
      <c r="I101" s="330">
        <f>'入力シート 着陸回数'!H98</f>
        <v>6666</v>
      </c>
      <c r="J101" s="330">
        <f>'入力シート 着陸回数'!K98</f>
        <v>128170</v>
      </c>
      <c r="K101" s="331">
        <f>'入力シート 着陸回数'!L98</f>
        <v>0.017375636008604367</v>
      </c>
      <c r="L101" s="413"/>
      <c r="M101" s="412"/>
    </row>
    <row r="102" spans="2:13" ht="27.75" customHeight="1">
      <c r="B102" s="91"/>
      <c r="C102" s="127" t="s">
        <v>71</v>
      </c>
      <c r="D102" s="332" t="e">
        <f>#REF!</f>
        <v>#REF!</v>
      </c>
      <c r="E102" s="333" t="e">
        <f>#REF!</f>
        <v>#REF!</v>
      </c>
      <c r="F102" s="332" t="e">
        <f>#REF!</f>
        <v>#REF!</v>
      </c>
      <c r="G102" s="333" t="e">
        <f>#REF!</f>
        <v>#REF!</v>
      </c>
      <c r="H102" s="332">
        <f>'入力シート 着陸回数'!E99</f>
        <v>11327</v>
      </c>
      <c r="I102" s="334">
        <f>'入力シート 着陸回数'!H99</f>
        <v>1101</v>
      </c>
      <c r="J102" s="334">
        <f>'入力シート 着陸回数'!K99</f>
        <v>12428</v>
      </c>
      <c r="K102" s="335">
        <f>'入力シート 着陸回数'!L99</f>
        <v>0.25459317585301844</v>
      </c>
      <c r="L102" s="413"/>
      <c r="M102" s="412"/>
    </row>
    <row r="103" spans="2:13" ht="27.75" customHeight="1" thickBot="1">
      <c r="B103" s="92"/>
      <c r="C103" s="128" t="s">
        <v>1</v>
      </c>
      <c r="D103" s="336" t="e">
        <f>#REF!</f>
        <v>#REF!</v>
      </c>
      <c r="E103" s="337" t="e">
        <f>#REF!</f>
        <v>#REF!</v>
      </c>
      <c r="F103" s="336" t="e">
        <f>#REF!</f>
        <v>#REF!</v>
      </c>
      <c r="G103" s="337" t="e">
        <f>#REF!</f>
        <v>#REF!</v>
      </c>
      <c r="H103" s="336">
        <f>'入力シート 着陸回数'!E100</f>
        <v>132831</v>
      </c>
      <c r="I103" s="338">
        <f>'入力シート 着陸回数'!H100</f>
        <v>7767</v>
      </c>
      <c r="J103" s="338">
        <f>'入力シート 着陸回数'!K100</f>
        <v>140598</v>
      </c>
      <c r="K103" s="339">
        <f>'入力シート 着陸回数'!L100</f>
        <v>0.034668511336625185</v>
      </c>
      <c r="L103" s="413"/>
      <c r="M103" s="412"/>
    </row>
    <row r="104" spans="2:13" ht="27.75" customHeight="1">
      <c r="B104" s="90" t="s">
        <v>31</v>
      </c>
      <c r="C104" s="126" t="s">
        <v>70</v>
      </c>
      <c r="D104" s="328" t="e">
        <f>#REF!</f>
        <v>#REF!</v>
      </c>
      <c r="E104" s="329" t="e">
        <f>#REF!</f>
        <v>#REF!</v>
      </c>
      <c r="F104" s="328" t="e">
        <f>#REF!</f>
        <v>#REF!</v>
      </c>
      <c r="G104" s="329" t="e">
        <f>#REF!</f>
        <v>#REF!</v>
      </c>
      <c r="H104" s="328">
        <f>'入力シート 着陸回数'!E101</f>
        <v>32193</v>
      </c>
      <c r="I104" s="330">
        <f>'入力シート 着陸回数'!H101</f>
        <v>7743</v>
      </c>
      <c r="J104" s="330">
        <f>'入力シート 着陸回数'!K101</f>
        <v>39936</v>
      </c>
      <c r="K104" s="331">
        <f>'入力シート 着陸回数'!L101</f>
        <v>0.0016302575806976805</v>
      </c>
      <c r="L104" s="413"/>
      <c r="M104" s="412"/>
    </row>
    <row r="105" spans="2:13" ht="27.75" customHeight="1">
      <c r="B105" s="91"/>
      <c r="C105" s="127" t="s">
        <v>71</v>
      </c>
      <c r="D105" s="332" t="e">
        <f>#REF!</f>
        <v>#REF!</v>
      </c>
      <c r="E105" s="333" t="e">
        <f>#REF!</f>
        <v>#REF!</v>
      </c>
      <c r="F105" s="332" t="e">
        <f>#REF!</f>
        <v>#REF!</v>
      </c>
      <c r="G105" s="333" t="e">
        <f>#REF!</f>
        <v>#REF!</v>
      </c>
      <c r="H105" s="332">
        <f>'入力シート 着陸回数'!E102</f>
        <v>1492</v>
      </c>
      <c r="I105" s="334">
        <f>'入力シート 着陸回数'!H102</f>
        <v>252</v>
      </c>
      <c r="J105" s="334">
        <f>'入力シート 着陸回数'!K102</f>
        <v>1744</v>
      </c>
      <c r="K105" s="335">
        <f>'入力シート 着陸回数'!L102</f>
        <v>0.11866581141757537</v>
      </c>
      <c r="L105" s="413"/>
      <c r="M105" s="412"/>
    </row>
    <row r="106" spans="2:13" ht="27.75" customHeight="1" thickBot="1">
      <c r="B106" s="92"/>
      <c r="C106" s="93" t="s">
        <v>1</v>
      </c>
      <c r="D106" s="336" t="e">
        <f>#REF!</f>
        <v>#REF!</v>
      </c>
      <c r="E106" s="337" t="e">
        <f>#REF!</f>
        <v>#REF!</v>
      </c>
      <c r="F106" s="336" t="e">
        <f>#REF!</f>
        <v>#REF!</v>
      </c>
      <c r="G106" s="337" t="e">
        <f>#REF!</f>
        <v>#REF!</v>
      </c>
      <c r="H106" s="336">
        <f>'入力シート 着陸回数'!E103</f>
        <v>33685</v>
      </c>
      <c r="I106" s="338">
        <f>'入力シート 着陸回数'!H103</f>
        <v>7995</v>
      </c>
      <c r="J106" s="338">
        <f>'入力シート 着陸回数'!K103</f>
        <v>41680</v>
      </c>
      <c r="K106" s="339">
        <f>'入力シート 着陸回数'!L103</f>
        <v>0.00603427468018336</v>
      </c>
      <c r="L106" s="413"/>
      <c r="M106" s="412"/>
    </row>
    <row r="107" spans="2:13" ht="27.75" customHeight="1">
      <c r="B107" s="90" t="s">
        <v>33</v>
      </c>
      <c r="C107" s="126" t="s">
        <v>70</v>
      </c>
      <c r="D107" s="328" t="e">
        <f>#REF!</f>
        <v>#REF!</v>
      </c>
      <c r="E107" s="340" t="e">
        <f>#REF!</f>
        <v>#REF!</v>
      </c>
      <c r="F107" s="328" t="e">
        <f>#REF!</f>
        <v>#REF!</v>
      </c>
      <c r="G107" s="340" t="e">
        <f>#REF!</f>
        <v>#REF!</v>
      </c>
      <c r="H107" s="328">
        <f>'入力シート 着陸回数'!E104</f>
        <v>7991</v>
      </c>
      <c r="I107" s="330">
        <f>'入力シート 着陸回数'!H104</f>
        <v>2222</v>
      </c>
      <c r="J107" s="330">
        <f>'入力シート 着陸回数'!K104</f>
        <v>10213</v>
      </c>
      <c r="K107" s="340">
        <f>'入力シート 着陸回数'!L104</f>
        <v>0.012491325468424685</v>
      </c>
      <c r="L107" s="413"/>
      <c r="M107" s="412"/>
    </row>
    <row r="108" spans="2:13" ht="27.75" customHeight="1">
      <c r="B108" s="91"/>
      <c r="C108" s="127" t="s">
        <v>71</v>
      </c>
      <c r="D108" s="332" t="e">
        <f>#REF!</f>
        <v>#REF!</v>
      </c>
      <c r="E108" s="333" t="e">
        <f>#REF!</f>
        <v>#REF!</v>
      </c>
      <c r="F108" s="332" t="e">
        <f>#REF!</f>
        <v>#REF!</v>
      </c>
      <c r="G108" s="333" t="e">
        <f>#REF!</f>
        <v>#REF!</v>
      </c>
      <c r="H108" s="332">
        <f>'入力シート 着陸回数'!E105</f>
        <v>314</v>
      </c>
      <c r="I108" s="334">
        <f>'入力シート 着陸回数'!H105</f>
        <v>27</v>
      </c>
      <c r="J108" s="334">
        <f>'入力シート 着陸回数'!K105</f>
        <v>341</v>
      </c>
      <c r="K108" s="335">
        <f>'入力シート 着陸回数'!L105</f>
        <v>-0.3247524752475247</v>
      </c>
      <c r="L108" s="413"/>
      <c r="M108" s="412"/>
    </row>
    <row r="109" spans="2:13" ht="27.75" customHeight="1" thickBot="1">
      <c r="B109" s="92"/>
      <c r="C109" s="93" t="s">
        <v>1</v>
      </c>
      <c r="D109" s="336" t="e">
        <f>#REF!</f>
        <v>#REF!</v>
      </c>
      <c r="E109" s="337" t="e">
        <f>#REF!</f>
        <v>#REF!</v>
      </c>
      <c r="F109" s="336" t="e">
        <f>#REF!</f>
        <v>#REF!</v>
      </c>
      <c r="G109" s="337" t="e">
        <f>#REF!</f>
        <v>#REF!</v>
      </c>
      <c r="H109" s="336">
        <f>'入力シート 着陸回数'!E106</f>
        <v>8305</v>
      </c>
      <c r="I109" s="338">
        <f>'入力シート 着陸回数'!H106</f>
        <v>2249</v>
      </c>
      <c r="J109" s="338">
        <f>'入力シート 着陸回数'!K106</f>
        <v>10554</v>
      </c>
      <c r="K109" s="339">
        <f>'入力シート 着陸回数'!L106</f>
        <v>-0.0035876132930513505</v>
      </c>
      <c r="L109" s="413"/>
      <c r="M109" s="412"/>
    </row>
    <row r="110" spans="2:13" ht="27.75" customHeight="1" thickBot="1">
      <c r="B110" s="94" t="s">
        <v>35</v>
      </c>
      <c r="C110" s="95" t="s">
        <v>43</v>
      </c>
      <c r="D110" s="341" t="e">
        <f>#REF!</f>
        <v>#REF!</v>
      </c>
      <c r="E110" s="342" t="e">
        <f>#REF!</f>
        <v>#REF!</v>
      </c>
      <c r="F110" s="341" t="e">
        <f>#REF!</f>
        <v>#REF!</v>
      </c>
      <c r="G110" s="342" t="e">
        <f>#REF!</f>
        <v>#REF!</v>
      </c>
      <c r="H110" s="341">
        <f>'入力シート 着陸回数'!E107</f>
        <v>4473</v>
      </c>
      <c r="I110" s="343">
        <f>'入力シート 着陸回数'!H107</f>
        <v>2865</v>
      </c>
      <c r="J110" s="343">
        <f>'入力シート 着陸回数'!K107</f>
        <v>7338</v>
      </c>
      <c r="K110" s="344">
        <f>'入力シート 着陸回数'!L107</f>
        <v>0.02571987699189271</v>
      </c>
      <c r="L110" s="413"/>
      <c r="M110" s="412"/>
    </row>
    <row r="111" spans="8:13" s="55" customFormat="1" ht="14.25">
      <c r="H111" s="327"/>
      <c r="I111" s="327"/>
      <c r="J111" s="327"/>
      <c r="K111" s="327"/>
      <c r="L111" s="414"/>
      <c r="M111" s="414"/>
    </row>
    <row r="112" spans="8:13" s="55" customFormat="1" ht="14.25">
      <c r="H112" s="327"/>
      <c r="I112" s="327"/>
      <c r="J112" s="327"/>
      <c r="K112" s="327"/>
      <c r="L112" s="414"/>
      <c r="M112" s="414"/>
    </row>
    <row r="113" spans="8:13" s="55" customFormat="1" ht="14.25">
      <c r="H113" s="327"/>
      <c r="I113" s="327"/>
      <c r="J113" s="327"/>
      <c r="K113" s="327"/>
      <c r="L113" s="414"/>
      <c r="M113" s="414"/>
    </row>
    <row r="114" spans="12:13" s="55" customFormat="1" ht="14.25">
      <c r="L114" s="414"/>
      <c r="M114" s="414"/>
    </row>
    <row r="115" spans="2:13" s="55" customFormat="1" ht="14.25">
      <c r="B115" s="55">
        <v>1</v>
      </c>
      <c r="L115" s="414"/>
      <c r="M115" s="414"/>
    </row>
    <row r="116" spans="12:13" s="55" customFormat="1" ht="14.25">
      <c r="L116" s="414"/>
      <c r="M116" s="414"/>
    </row>
  </sheetData>
  <sheetProtection/>
  <mergeCells count="95">
    <mergeCell ref="L80:M80"/>
    <mergeCell ref="L79:M79"/>
    <mergeCell ref="L78:M78"/>
    <mergeCell ref="L92:M92"/>
    <mergeCell ref="L91:M91"/>
    <mergeCell ref="L90:M90"/>
    <mergeCell ref="L89:M89"/>
    <mergeCell ref="L88:M88"/>
    <mergeCell ref="L87:M87"/>
    <mergeCell ref="L58:M58"/>
    <mergeCell ref="L57:M57"/>
    <mergeCell ref="L56:M56"/>
    <mergeCell ref="L55:M55"/>
    <mergeCell ref="L86:M86"/>
    <mergeCell ref="L85:M85"/>
    <mergeCell ref="L84:M84"/>
    <mergeCell ref="L83:M83"/>
    <mergeCell ref="L82:M82"/>
    <mergeCell ref="L81:M81"/>
    <mergeCell ref="L64:M64"/>
    <mergeCell ref="L63:M63"/>
    <mergeCell ref="L62:M62"/>
    <mergeCell ref="L61:M61"/>
    <mergeCell ref="L60:M60"/>
    <mergeCell ref="L59:M59"/>
    <mergeCell ref="L70:M70"/>
    <mergeCell ref="L69:M69"/>
    <mergeCell ref="L68:M68"/>
    <mergeCell ref="L67:M67"/>
    <mergeCell ref="L66:M66"/>
    <mergeCell ref="L65:M65"/>
    <mergeCell ref="L42:M42"/>
    <mergeCell ref="L41:M41"/>
    <mergeCell ref="L40:M40"/>
    <mergeCell ref="L77:M77"/>
    <mergeCell ref="L76:M76"/>
    <mergeCell ref="L75:M75"/>
    <mergeCell ref="L74:M74"/>
    <mergeCell ref="L73:M73"/>
    <mergeCell ref="L72:M72"/>
    <mergeCell ref="L71:M71"/>
    <mergeCell ref="L48:M48"/>
    <mergeCell ref="L47:M47"/>
    <mergeCell ref="L46:M46"/>
    <mergeCell ref="L45:M45"/>
    <mergeCell ref="L44:M44"/>
    <mergeCell ref="L43:M43"/>
    <mergeCell ref="L54:M54"/>
    <mergeCell ref="L53:M53"/>
    <mergeCell ref="L52:M52"/>
    <mergeCell ref="L51:M51"/>
    <mergeCell ref="L50:M50"/>
    <mergeCell ref="L49:M49"/>
    <mergeCell ref="L39:M39"/>
    <mergeCell ref="L38:M38"/>
    <mergeCell ref="L37:M37"/>
    <mergeCell ref="L36:M36"/>
    <mergeCell ref="L35:M35"/>
    <mergeCell ref="L34:M34"/>
    <mergeCell ref="L8:M8"/>
    <mergeCell ref="L32:M32"/>
    <mergeCell ref="L31:M31"/>
    <mergeCell ref="L30:M30"/>
    <mergeCell ref="L29:M29"/>
    <mergeCell ref="L28:M28"/>
    <mergeCell ref="L27:M27"/>
    <mergeCell ref="L9:M9"/>
    <mergeCell ref="L16:M16"/>
    <mergeCell ref="L15:M15"/>
    <mergeCell ref="L33:M33"/>
    <mergeCell ref="L14:M14"/>
    <mergeCell ref="L13:M13"/>
    <mergeCell ref="L12:M12"/>
    <mergeCell ref="L11:M11"/>
    <mergeCell ref="L10:M10"/>
    <mergeCell ref="L20:M20"/>
    <mergeCell ref="L19:M19"/>
    <mergeCell ref="L18:M18"/>
    <mergeCell ref="L17:M17"/>
    <mergeCell ref="L26:M26"/>
    <mergeCell ref="L25:M25"/>
    <mergeCell ref="L24:M24"/>
    <mergeCell ref="L23:M23"/>
    <mergeCell ref="L22:M22"/>
    <mergeCell ref="L21:M21"/>
    <mergeCell ref="B1:M1"/>
    <mergeCell ref="D2:E2"/>
    <mergeCell ref="F2:G2"/>
    <mergeCell ref="L2:M2"/>
    <mergeCell ref="L7:M7"/>
    <mergeCell ref="L6:M6"/>
    <mergeCell ref="L5:M5"/>
    <mergeCell ref="L4:M4"/>
    <mergeCell ref="L3:M3"/>
    <mergeCell ref="H2:K2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view="pageBreakPreview" zoomScale="50" zoomScaleNormal="50" zoomScaleSheetLayoutView="50" zoomScalePageLayoutView="0" workbookViewId="0" topLeftCell="A85">
      <selection activeCell="A99" sqref="A99"/>
    </sheetView>
  </sheetViews>
  <sheetFormatPr defaultColWidth="9.00390625" defaultRowHeight="13.5"/>
  <cols>
    <col min="1" max="1" width="19.00390625" style="0" customWidth="1"/>
    <col min="2" max="2" width="7.375" style="0" customWidth="1"/>
    <col min="3" max="3" width="24.375" style="0" customWidth="1"/>
    <col min="4" max="4" width="20.875" style="0" customWidth="1"/>
    <col min="5" max="5" width="27.625" style="0" customWidth="1"/>
    <col min="6" max="6" width="20.125" style="0" customWidth="1"/>
    <col min="7" max="7" width="19.625" style="0" customWidth="1"/>
    <col min="8" max="8" width="16.625" style="26" customWidth="1"/>
    <col min="9" max="9" width="19.625" style="26" customWidth="1"/>
    <col min="10" max="10" width="20.125" style="26" customWidth="1"/>
  </cols>
  <sheetData>
    <row r="1" spans="1:10" ht="63.75" customHeight="1" thickBot="1">
      <c r="A1" s="522" t="str">
        <f>'地区別 '!B1</f>
        <v>管内空港の利用概況集計表（平成29年年度確定値）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27" thickBot="1" thickTop="1">
      <c r="A2" s="19" t="s">
        <v>53</v>
      </c>
      <c r="B2" s="20"/>
      <c r="C2" s="520" t="s">
        <v>92</v>
      </c>
      <c r="D2" s="521"/>
      <c r="E2" s="520" t="s">
        <v>93</v>
      </c>
      <c r="F2" s="521"/>
      <c r="G2" s="517" t="s">
        <v>90</v>
      </c>
      <c r="H2" s="518"/>
      <c r="I2" s="518"/>
      <c r="J2" s="519"/>
    </row>
    <row r="3" spans="1:13" ht="39" thickBot="1">
      <c r="A3" s="21"/>
      <c r="B3" s="27"/>
      <c r="C3" s="6" t="s">
        <v>0</v>
      </c>
      <c r="D3" s="263" t="s">
        <v>163</v>
      </c>
      <c r="E3" s="31" t="s">
        <v>48</v>
      </c>
      <c r="F3" s="263" t="s">
        <v>163</v>
      </c>
      <c r="G3" s="281" t="s">
        <v>99</v>
      </c>
      <c r="H3" s="354" t="s">
        <v>100</v>
      </c>
      <c r="I3" s="345" t="s">
        <v>101</v>
      </c>
      <c r="J3" s="264" t="s">
        <v>163</v>
      </c>
      <c r="M3">
        <v>2515</v>
      </c>
    </row>
    <row r="4" spans="1:10" ht="30" customHeight="1">
      <c r="A4" s="217"/>
      <c r="B4" s="210" t="s">
        <v>43</v>
      </c>
      <c r="C4" s="265">
        <f>'地区別 '!D4</f>
        <v>25300007</v>
      </c>
      <c r="D4" s="266">
        <f>'地区別 '!E4</f>
        <v>0.043932591186867764</v>
      </c>
      <c r="E4" s="265">
        <f>'地区別 '!F4</f>
        <v>210642620</v>
      </c>
      <c r="F4" s="266">
        <f>'地区別 '!G4</f>
        <v>-0.01951020873817355</v>
      </c>
      <c r="G4" s="289">
        <f>'地区別 '!H4</f>
        <v>95645</v>
      </c>
      <c r="H4" s="355">
        <f>'地区別 '!I4</f>
        <v>4143</v>
      </c>
      <c r="I4" s="346">
        <f>'地区別 '!J4</f>
        <v>99788</v>
      </c>
      <c r="J4" s="266">
        <f>'地区別 '!K4</f>
        <v>0.010296544532301999</v>
      </c>
    </row>
    <row r="5" spans="1:10" ht="30" customHeight="1">
      <c r="A5" s="218" t="s">
        <v>38</v>
      </c>
      <c r="B5" s="211" t="s">
        <v>44</v>
      </c>
      <c r="C5" s="267">
        <f>'地区別 '!D5</f>
        <v>3744375</v>
      </c>
      <c r="D5" s="268">
        <f>'地区別 '!E5</f>
        <v>0.22964911220606643</v>
      </c>
      <c r="E5" s="267">
        <f>'地区別 '!F5</f>
        <v>16931847</v>
      </c>
      <c r="F5" s="268">
        <f>'地区別 '!G5</f>
        <v>0.6102595535131783</v>
      </c>
      <c r="G5" s="290">
        <f>'地区別 '!H5</f>
        <v>9888</v>
      </c>
      <c r="H5" s="356">
        <f>'地区別 '!I5</f>
        <v>940</v>
      </c>
      <c r="I5" s="347">
        <f>'地区別 '!J5</f>
        <v>10828</v>
      </c>
      <c r="J5" s="268">
        <f>'地区別 '!K5</f>
        <v>0.29012272131538186</v>
      </c>
    </row>
    <row r="6" spans="1:10" ht="30" customHeight="1" thickBot="1">
      <c r="A6" s="219"/>
      <c r="B6" s="7" t="s">
        <v>1</v>
      </c>
      <c r="C6" s="269">
        <f>'地区別 '!D6</f>
        <v>29044382</v>
      </c>
      <c r="D6" s="270">
        <f>'地区別 '!E6</f>
        <v>0.06466255362281825</v>
      </c>
      <c r="E6" s="269">
        <f>'地区別 '!F6</f>
        <v>227574467</v>
      </c>
      <c r="F6" s="270">
        <f>'地区別 '!G6</f>
        <v>0.009875387644010525</v>
      </c>
      <c r="G6" s="291">
        <f>'地区別 '!H6</f>
        <v>105533</v>
      </c>
      <c r="H6" s="357">
        <f>'地区別 '!I6</f>
        <v>5083</v>
      </c>
      <c r="I6" s="348">
        <f>'地区別 '!J6</f>
        <v>110616</v>
      </c>
      <c r="J6" s="270">
        <f>'地区別 '!K6</f>
        <v>0.032212310104139386</v>
      </c>
    </row>
    <row r="7" spans="1:10" ht="30" customHeight="1">
      <c r="A7" s="33"/>
      <c r="B7" s="212" t="s">
        <v>43</v>
      </c>
      <c r="C7" s="265">
        <f>'地区別 '!D7</f>
        <v>19597660</v>
      </c>
      <c r="D7" s="266">
        <f>'地区別 '!E7</f>
        <v>0.04108273633035919</v>
      </c>
      <c r="E7" s="265">
        <f>'地区別 '!F7</f>
        <v>191356857</v>
      </c>
      <c r="F7" s="266">
        <f>'地区別 '!G7</f>
        <v>-0.014524426401540502</v>
      </c>
      <c r="G7" s="289">
        <f>'地区別 '!H7</f>
        <v>65198</v>
      </c>
      <c r="H7" s="355">
        <f>'地区別 '!I7</f>
        <v>312</v>
      </c>
      <c r="I7" s="346">
        <f>'地区別 '!J7</f>
        <v>65510</v>
      </c>
      <c r="J7" s="266">
        <f>'地区別 '!K7</f>
        <v>0.017188640280732193</v>
      </c>
    </row>
    <row r="8" spans="1:10" ht="30" customHeight="1">
      <c r="A8" s="33" t="s">
        <v>4</v>
      </c>
      <c r="B8" s="3" t="s">
        <v>44</v>
      </c>
      <c r="C8" s="267">
        <f>'地区別 '!D8</f>
        <v>3494714</v>
      </c>
      <c r="D8" s="268">
        <f>'地区別 '!E8</f>
        <v>0.28447045531312587</v>
      </c>
      <c r="E8" s="267">
        <f>'地区別 '!F8</f>
        <v>16931847</v>
      </c>
      <c r="F8" s="268">
        <f>'地区別 '!G8</f>
        <v>0.6102595535131783</v>
      </c>
      <c r="G8" s="290">
        <f>'地区別 '!H8</f>
        <v>9166</v>
      </c>
      <c r="H8" s="356">
        <f>'地区別 '!I8</f>
        <v>734</v>
      </c>
      <c r="I8" s="347">
        <f>'地区別 '!J8</f>
        <v>9900</v>
      </c>
      <c r="J8" s="268">
        <f>'地区別 '!K8</f>
        <v>0.38094573859673586</v>
      </c>
    </row>
    <row r="9" spans="1:10" ht="30" customHeight="1">
      <c r="A9" s="34"/>
      <c r="B9" s="3" t="s">
        <v>1</v>
      </c>
      <c r="C9" s="267">
        <f>'地区別 '!D9</f>
        <v>23092374</v>
      </c>
      <c r="D9" s="268">
        <f>'地区別 '!E9</f>
        <v>0.07181812396899168</v>
      </c>
      <c r="E9" s="267">
        <f>'地区別 '!F9</f>
        <v>208288704</v>
      </c>
      <c r="F9" s="268">
        <f>'地区別 '!G9</f>
        <v>0.01757055665090501</v>
      </c>
      <c r="G9" s="290">
        <f>'地区別 '!H9</f>
        <v>74364</v>
      </c>
      <c r="H9" s="356">
        <f>'地区別 '!I9</f>
        <v>1046</v>
      </c>
      <c r="I9" s="347">
        <f>'地区別 '!J9</f>
        <v>75410</v>
      </c>
      <c r="J9" s="268">
        <f>'地区別 '!K9</f>
        <v>0.053624322360699805</v>
      </c>
    </row>
    <row r="10" spans="1:10" ht="30" customHeight="1">
      <c r="A10" s="209"/>
      <c r="B10" s="3" t="s">
        <v>43</v>
      </c>
      <c r="C10" s="267">
        <f>'地区別 '!D10</f>
        <v>1074361</v>
      </c>
      <c r="D10" s="268">
        <f>'地区別 '!E10</f>
        <v>0.06749805500437689</v>
      </c>
      <c r="E10" s="267">
        <f>'地区別 '!F10</f>
        <v>5408372</v>
      </c>
      <c r="F10" s="268">
        <f>'地区別 '!G10</f>
        <v>0.007949599724487832</v>
      </c>
      <c r="G10" s="290">
        <f>'地区別 '!H10</f>
        <v>2988</v>
      </c>
      <c r="H10" s="356">
        <f>'地区別 '!I10</f>
        <v>271</v>
      </c>
      <c r="I10" s="347">
        <f>'地区別 '!J10</f>
        <v>3259</v>
      </c>
      <c r="J10" s="268">
        <f>'地区別 '!K10</f>
        <v>-0.01570522500755056</v>
      </c>
    </row>
    <row r="11" spans="1:10" ht="30" customHeight="1">
      <c r="A11" s="33" t="s">
        <v>5</v>
      </c>
      <c r="B11" s="3" t="s">
        <v>44</v>
      </c>
      <c r="C11" s="267">
        <f>'地区別 '!D11</f>
        <v>56354</v>
      </c>
      <c r="D11" s="268">
        <f>'地区別 '!E11</f>
        <v>-0.5142105943709323</v>
      </c>
      <c r="E11" s="267">
        <f>'地区別 '!F11</f>
        <v>0</v>
      </c>
      <c r="F11" s="268" t="str">
        <f>'地区別 '!G11</f>
        <v>　　　　　 －</v>
      </c>
      <c r="G11" s="290">
        <f>'地区別 '!H11</f>
        <v>104</v>
      </c>
      <c r="H11" s="356">
        <f>'地区別 '!I11</f>
        <v>122</v>
      </c>
      <c r="I11" s="347">
        <f>'地区別 '!J11</f>
        <v>226</v>
      </c>
      <c r="J11" s="268">
        <f>'地区別 '!K11</f>
        <v>-0.47319347319347316</v>
      </c>
    </row>
    <row r="12" spans="1:10" ht="30" customHeight="1">
      <c r="A12" s="33"/>
      <c r="B12" s="3" t="s">
        <v>1</v>
      </c>
      <c r="C12" s="267">
        <f>'地区別 '!D12</f>
        <v>1130715</v>
      </c>
      <c r="D12" s="268">
        <f>'地区別 '!E12</f>
        <v>0.007377716640800225</v>
      </c>
      <c r="E12" s="267">
        <f>'地区別 '!F12</f>
        <v>5408372</v>
      </c>
      <c r="F12" s="268">
        <f>'地区別 '!G12</f>
        <v>0.007949599724487832</v>
      </c>
      <c r="G12" s="290">
        <f>'地区別 '!H12</f>
        <v>3092</v>
      </c>
      <c r="H12" s="356">
        <f>'地区別 '!I12</f>
        <v>393</v>
      </c>
      <c r="I12" s="347">
        <f>'地区別 '!J12</f>
        <v>3485</v>
      </c>
      <c r="J12" s="268">
        <f>'地区別 '!K12</f>
        <v>-0.06818181818181823</v>
      </c>
    </row>
    <row r="13" spans="1:10" ht="30" customHeight="1">
      <c r="A13" s="32"/>
      <c r="B13" s="3" t="s">
        <v>43</v>
      </c>
      <c r="C13" s="267">
        <f>'地区別 '!D13</f>
        <v>198796</v>
      </c>
      <c r="D13" s="268">
        <f>'地区別 '!E13</f>
        <v>0.031795297659209965</v>
      </c>
      <c r="E13" s="267">
        <f>'地区別 '!F13</f>
        <v>206769</v>
      </c>
      <c r="F13" s="268">
        <f>'地区別 '!G13</f>
        <v>-0.36100560903626555</v>
      </c>
      <c r="G13" s="290">
        <f>'地区別 '!H13</f>
        <v>1120</v>
      </c>
      <c r="H13" s="356">
        <f>'地区別 '!I13</f>
        <v>202</v>
      </c>
      <c r="I13" s="347">
        <f>'地区別 '!J13</f>
        <v>1322</v>
      </c>
      <c r="J13" s="268">
        <f>'地区別 '!K13</f>
        <v>-0.041334300217548914</v>
      </c>
    </row>
    <row r="14" spans="1:10" ht="30" customHeight="1">
      <c r="A14" s="33" t="s">
        <v>6</v>
      </c>
      <c r="B14" s="3" t="s">
        <v>44</v>
      </c>
      <c r="C14" s="267">
        <f>'地区別 '!D14</f>
        <v>0</v>
      </c>
      <c r="D14" s="268" t="str">
        <f>'地区別 '!E14</f>
        <v>　　　　　 －</v>
      </c>
      <c r="E14" s="267">
        <f>'地区別 '!F14</f>
        <v>0</v>
      </c>
      <c r="F14" s="268" t="str">
        <f>'地区別 '!G14</f>
        <v>　　　　　 －</v>
      </c>
      <c r="G14" s="290">
        <f>'地区別 '!H14</f>
        <v>0</v>
      </c>
      <c r="H14" s="356">
        <f>'地区別 '!I14</f>
        <v>0</v>
      </c>
      <c r="I14" s="347">
        <f>'地区別 '!J14</f>
        <v>0</v>
      </c>
      <c r="J14" s="268">
        <f>'地区別 '!K14</f>
        <v>-1</v>
      </c>
    </row>
    <row r="15" spans="1:10" ht="30" customHeight="1">
      <c r="A15" s="34"/>
      <c r="B15" s="3" t="s">
        <v>1</v>
      </c>
      <c r="C15" s="267">
        <f>'地区別 '!D15</f>
        <v>198796</v>
      </c>
      <c r="D15" s="268">
        <f>'地区別 '!E15</f>
        <v>0.031795297659209965</v>
      </c>
      <c r="E15" s="267">
        <f>'地区別 '!F15</f>
        <v>206769</v>
      </c>
      <c r="F15" s="268">
        <f>'地区別 '!G15</f>
        <v>-0.36100560903626555</v>
      </c>
      <c r="G15" s="290">
        <f>'地区別 '!H15</f>
        <v>1120</v>
      </c>
      <c r="H15" s="356">
        <f>'地区別 '!I15</f>
        <v>202</v>
      </c>
      <c r="I15" s="347">
        <f>'地区別 '!J15</f>
        <v>1322</v>
      </c>
      <c r="J15" s="268">
        <f>'地区別 '!K15</f>
        <v>-0.04202898550724643</v>
      </c>
    </row>
    <row r="16" spans="1:10" ht="30" customHeight="1">
      <c r="A16" s="33"/>
      <c r="B16" s="3" t="s">
        <v>43</v>
      </c>
      <c r="C16" s="267">
        <f>'地区別 '!D16</f>
        <v>745912</v>
      </c>
      <c r="D16" s="268">
        <f>'地区別 '!E16</f>
        <v>0.030756368711609916</v>
      </c>
      <c r="E16" s="267">
        <f>'地区別 '!F16</f>
        <v>2419400</v>
      </c>
      <c r="F16" s="268">
        <f>'地区別 '!G16</f>
        <v>-0.07032327726991516</v>
      </c>
      <c r="G16" s="290">
        <f>'地区別 '!H16</f>
        <v>4620</v>
      </c>
      <c r="H16" s="356">
        <f>'地区別 '!I16</f>
        <v>82</v>
      </c>
      <c r="I16" s="347">
        <f>'地区別 '!J16</f>
        <v>4702</v>
      </c>
      <c r="J16" s="268">
        <f>'地区別 '!K16</f>
        <v>-0.015494137353433857</v>
      </c>
    </row>
    <row r="17" spans="1:10" ht="30" customHeight="1">
      <c r="A17" s="33" t="s">
        <v>8</v>
      </c>
      <c r="B17" s="3" t="s">
        <v>44</v>
      </c>
      <c r="C17" s="267">
        <f>'地区別 '!D17</f>
        <v>534</v>
      </c>
      <c r="D17" s="268" t="str">
        <f>'地区別 '!E17</f>
        <v>　　　　　 －</v>
      </c>
      <c r="E17" s="267">
        <f>'地区別 '!F17</f>
        <v>0</v>
      </c>
      <c r="F17" s="268" t="str">
        <f>'地区別 '!G17</f>
        <v>　　　　　 －</v>
      </c>
      <c r="G17" s="290">
        <f>'地区別 '!H17</f>
        <v>0</v>
      </c>
      <c r="H17" s="356">
        <f>'地区別 '!I17</f>
        <v>11</v>
      </c>
      <c r="I17" s="347">
        <f>'地区別 '!J17</f>
        <v>11</v>
      </c>
      <c r="J17" s="268">
        <f>'地区別 '!K17</f>
        <v>0.5714285714285714</v>
      </c>
    </row>
    <row r="18" spans="1:10" ht="30" customHeight="1">
      <c r="A18" s="34"/>
      <c r="B18" s="3" t="s">
        <v>1</v>
      </c>
      <c r="C18" s="267">
        <f>'地区別 '!D18</f>
        <v>746446</v>
      </c>
      <c r="D18" s="268">
        <f>'地区別 '!E18</f>
        <v>0.031494289405863185</v>
      </c>
      <c r="E18" s="267">
        <f>'地区別 '!F18</f>
        <v>2419400</v>
      </c>
      <c r="F18" s="268">
        <f>'地区別 '!G18</f>
        <v>-0.07032327726991516</v>
      </c>
      <c r="G18" s="290">
        <f>'地区別 '!H18</f>
        <v>4620</v>
      </c>
      <c r="H18" s="356">
        <f>'地区別 '!I18</f>
        <v>93</v>
      </c>
      <c r="I18" s="347">
        <f>'地区別 '!J18</f>
        <v>4713</v>
      </c>
      <c r="J18" s="268">
        <f>'地区別 '!K18</f>
        <v>-0.014635166213673445</v>
      </c>
    </row>
    <row r="19" spans="1:10" ht="30" customHeight="1">
      <c r="A19" s="32"/>
      <c r="B19" s="3" t="s">
        <v>43</v>
      </c>
      <c r="C19" s="267">
        <f>'地区別 '!D19</f>
        <v>666149</v>
      </c>
      <c r="D19" s="268">
        <f>'地区別 '!E19</f>
        <v>0.06995215203414085</v>
      </c>
      <c r="E19" s="267">
        <f>'地区別 '!F19</f>
        <v>2302175</v>
      </c>
      <c r="F19" s="268">
        <f>'地区別 '!G19</f>
        <v>-0.00644638670897224</v>
      </c>
      <c r="G19" s="290">
        <f>'地区別 '!H19</f>
        <v>2548</v>
      </c>
      <c r="H19" s="356">
        <f>'地区別 '!I19</f>
        <v>331</v>
      </c>
      <c r="I19" s="347">
        <f>'地区別 '!J19</f>
        <v>2879</v>
      </c>
      <c r="J19" s="268">
        <f>'地区別 '!K19</f>
        <v>-0.002771042604780005</v>
      </c>
    </row>
    <row r="20" spans="1:10" ht="30" customHeight="1">
      <c r="A20" s="33" t="s">
        <v>9</v>
      </c>
      <c r="B20" s="3" t="s">
        <v>44</v>
      </c>
      <c r="C20" s="267">
        <f>'地区別 '!D20</f>
        <v>4333</v>
      </c>
      <c r="D20" s="268">
        <f>'地区別 '!E20</f>
        <v>-0.26683587140439935</v>
      </c>
      <c r="E20" s="267">
        <f>'地区別 '!F20</f>
        <v>0</v>
      </c>
      <c r="F20" s="268" t="str">
        <f>'地区別 '!G20</f>
        <v>　　　　　 －</v>
      </c>
      <c r="G20" s="290">
        <f>'地区別 '!H20</f>
        <v>0</v>
      </c>
      <c r="H20" s="356">
        <f>'地区別 '!I20</f>
        <v>13</v>
      </c>
      <c r="I20" s="347">
        <f>'地区別 '!J20</f>
        <v>13</v>
      </c>
      <c r="J20" s="268">
        <f>'地区別 '!K20</f>
        <v>-0.1333333333333333</v>
      </c>
    </row>
    <row r="21" spans="1:10" ht="30" customHeight="1">
      <c r="A21" s="34"/>
      <c r="B21" s="3" t="s">
        <v>1</v>
      </c>
      <c r="C21" s="267">
        <f>'地区別 '!D21</f>
        <v>670482</v>
      </c>
      <c r="D21" s="268">
        <f>'地区別 '!E21</f>
        <v>0.06678525457950357</v>
      </c>
      <c r="E21" s="267">
        <f>'地区別 '!F21</f>
        <v>2302175</v>
      </c>
      <c r="F21" s="268">
        <f>'地区別 '!G21</f>
        <v>-0.00644638670897224</v>
      </c>
      <c r="G21" s="290">
        <f>'地区別 '!H21</f>
        <v>2548</v>
      </c>
      <c r="H21" s="356">
        <f>'地区別 '!I21</f>
        <v>344</v>
      </c>
      <c r="I21" s="347">
        <f>'地区別 '!J21</f>
        <v>2892</v>
      </c>
      <c r="J21" s="268">
        <f>'地区別 '!K21</f>
        <v>-0.00344589937973816</v>
      </c>
    </row>
    <row r="22" spans="1:10" ht="30" customHeight="1">
      <c r="A22" s="32"/>
      <c r="B22" s="3" t="s">
        <v>43</v>
      </c>
      <c r="C22" s="267">
        <f>'地区別 '!D22</f>
        <v>1595067</v>
      </c>
      <c r="D22" s="268">
        <f>'地区別 '!E22</f>
        <v>0.03489828901840619</v>
      </c>
      <c r="E22" s="267">
        <f>'地区別 '!F22</f>
        <v>6915339</v>
      </c>
      <c r="F22" s="268">
        <f>'地区別 '!G22</f>
        <v>-0.1056526191389493</v>
      </c>
      <c r="G22" s="290">
        <f>'地区別 '!H22</f>
        <v>7886</v>
      </c>
      <c r="H22" s="356">
        <f>'地区別 '!I22</f>
        <v>343</v>
      </c>
      <c r="I22" s="347">
        <f>'地区別 '!J22</f>
        <v>8229</v>
      </c>
      <c r="J22" s="268">
        <f>'地区別 '!K22</f>
        <v>0.04948348424945803</v>
      </c>
    </row>
    <row r="23" spans="1:10" ht="30" customHeight="1">
      <c r="A23" s="33" t="s">
        <v>10</v>
      </c>
      <c r="B23" s="3" t="s">
        <v>44</v>
      </c>
      <c r="C23" s="267">
        <f>'地区別 '!D23</f>
        <v>188440</v>
      </c>
      <c r="D23" s="268">
        <f>'地区別 '!E23</f>
        <v>-0.06905512355620547</v>
      </c>
      <c r="E23" s="267">
        <f>'地区別 '!F23</f>
        <v>0</v>
      </c>
      <c r="F23" s="268" t="str">
        <f>'地区別 '!G23</f>
        <v>　　　　　 －</v>
      </c>
      <c r="G23" s="290">
        <f>'地区別 '!H23</f>
        <v>618</v>
      </c>
      <c r="H23" s="356">
        <f>'地区別 '!I23</f>
        <v>59</v>
      </c>
      <c r="I23" s="347">
        <f>'地区別 '!J23</f>
        <v>677</v>
      </c>
      <c r="J23" s="268">
        <f>'地区別 '!K23</f>
        <v>-0.11963589076723014</v>
      </c>
    </row>
    <row r="24" spans="1:10" ht="30" customHeight="1">
      <c r="A24" s="34"/>
      <c r="B24" s="3" t="s">
        <v>1</v>
      </c>
      <c r="C24" s="267">
        <f>'地区別 '!D24</f>
        <v>1783507</v>
      </c>
      <c r="D24" s="268">
        <f>'地区別 '!E24</f>
        <v>0.02283080145231664</v>
      </c>
      <c r="E24" s="267">
        <f>'地区別 '!F24</f>
        <v>6915339</v>
      </c>
      <c r="F24" s="268">
        <f>'地区別 '!G24</f>
        <v>-0.1056526191389493</v>
      </c>
      <c r="G24" s="290">
        <f>'地区別 '!H24</f>
        <v>8504</v>
      </c>
      <c r="H24" s="356">
        <f>'地区別 '!I24</f>
        <v>402</v>
      </c>
      <c r="I24" s="347">
        <f>'地区別 '!J24</f>
        <v>8906</v>
      </c>
      <c r="J24" s="268">
        <f>'地区別 '!K24</f>
        <v>0.03437862950058079</v>
      </c>
    </row>
    <row r="25" spans="1:10" ht="30" customHeight="1">
      <c r="A25" s="24" t="s">
        <v>16</v>
      </c>
      <c r="B25" s="3" t="s">
        <v>43</v>
      </c>
      <c r="C25" s="267">
        <f>'地区別 '!D25</f>
        <v>45804</v>
      </c>
      <c r="D25" s="268">
        <f>'地区別 '!E25</f>
        <v>0.07926484448633375</v>
      </c>
      <c r="E25" s="267">
        <f>'地区別 '!F25</f>
        <v>3038</v>
      </c>
      <c r="F25" s="268">
        <f>'地区別 '!G25</f>
        <v>0.07654145995747696</v>
      </c>
      <c r="G25" s="290">
        <f>'地区別 '!H25</f>
        <v>502</v>
      </c>
      <c r="H25" s="356">
        <f>'地区別 '!I25</f>
        <v>10</v>
      </c>
      <c r="I25" s="347">
        <f>'地区別 '!J25</f>
        <v>512</v>
      </c>
      <c r="J25" s="268">
        <f>'地区別 '!K25</f>
        <v>0.0039215686274509665</v>
      </c>
    </row>
    <row r="26" spans="1:10" ht="30" customHeight="1">
      <c r="A26" s="24" t="s">
        <v>17</v>
      </c>
      <c r="B26" s="3" t="s">
        <v>43</v>
      </c>
      <c r="C26" s="267">
        <f>'地区別 '!D26</f>
        <v>0</v>
      </c>
      <c r="D26" s="268" t="str">
        <f>'地区別 '!E26</f>
        <v>-</v>
      </c>
      <c r="E26" s="267">
        <f>'地区別 '!F26</f>
        <v>0</v>
      </c>
      <c r="F26" s="268" t="str">
        <f>'地区別 '!G26</f>
        <v>-</v>
      </c>
      <c r="G26" s="290" t="str">
        <f>'地区別 '!H26</f>
        <v>-</v>
      </c>
      <c r="H26" s="356" t="str">
        <f>'地区別 '!I26</f>
        <v>-</v>
      </c>
      <c r="I26" s="347" t="str">
        <f>'地区別 '!J26</f>
        <v>-</v>
      </c>
      <c r="J26" s="268" t="str">
        <f>'地区別 '!K26</f>
        <v>-</v>
      </c>
    </row>
    <row r="27" spans="1:10" ht="30" customHeight="1">
      <c r="A27" s="24" t="s">
        <v>18</v>
      </c>
      <c r="B27" s="3" t="s">
        <v>43</v>
      </c>
      <c r="C27" s="267">
        <f>'地区別 '!D27</f>
        <v>10914</v>
      </c>
      <c r="D27" s="268">
        <f>'地区別 '!E27</f>
        <v>0.04131285182711575</v>
      </c>
      <c r="E27" s="267">
        <f>'地区別 '!F27</f>
        <v>7471</v>
      </c>
      <c r="F27" s="268">
        <f>'地区別 '!G27</f>
        <v>0.41469418670706304</v>
      </c>
      <c r="G27" s="290">
        <f>'地区別 '!H27</f>
        <v>332</v>
      </c>
      <c r="H27" s="356">
        <f>'地区別 '!I27</f>
        <v>10</v>
      </c>
      <c r="I27" s="347">
        <f>'地区別 '!J27</f>
        <v>342</v>
      </c>
      <c r="J27" s="268">
        <f>'地区別 '!K27</f>
        <v>-0.03389830508474578</v>
      </c>
    </row>
    <row r="28" spans="1:10" ht="30" customHeight="1">
      <c r="A28" s="24"/>
      <c r="B28" s="3" t="s">
        <v>43</v>
      </c>
      <c r="C28" s="267">
        <f>'地区別 '!D28</f>
        <v>207050</v>
      </c>
      <c r="D28" s="268">
        <f>'地区別 '!E28</f>
        <v>0.01370869033047728</v>
      </c>
      <c r="E28" s="267">
        <f>'地区別 '!F28</f>
        <v>317048</v>
      </c>
      <c r="F28" s="268">
        <f>'地区別 '!G28</f>
        <v>-0.28440648586183237</v>
      </c>
      <c r="G28" s="290">
        <f>'地区別 '!H28</f>
        <v>1428</v>
      </c>
      <c r="H28" s="356">
        <f>'地区別 '!I28</f>
        <v>146</v>
      </c>
      <c r="I28" s="347">
        <f>'地区別 '!J28</f>
        <v>1574</v>
      </c>
      <c r="J28" s="268">
        <f>'地区別 '!K28</f>
        <v>0.02741514360313313</v>
      </c>
    </row>
    <row r="29" spans="1:10" ht="30" customHeight="1">
      <c r="A29" s="22" t="s">
        <v>19</v>
      </c>
      <c r="B29" s="3" t="s">
        <v>44</v>
      </c>
      <c r="C29" s="267">
        <f>'地区別 '!D29</f>
        <v>0</v>
      </c>
      <c r="D29" s="268" t="str">
        <f>'地区別 '!E29</f>
        <v>　　　　　 －</v>
      </c>
      <c r="E29" s="267">
        <f>'地区別 '!F29</f>
        <v>0</v>
      </c>
      <c r="F29" s="268" t="str">
        <f>'地区別 '!G29</f>
        <v>　　　　　 －</v>
      </c>
      <c r="G29" s="290">
        <f>'地区別 '!H29</f>
        <v>0</v>
      </c>
      <c r="H29" s="356">
        <f>'地区別 '!I29</f>
        <v>1</v>
      </c>
      <c r="I29" s="347">
        <f>'地区別 '!J29</f>
        <v>1</v>
      </c>
      <c r="J29" s="268">
        <f>'地区別 '!K29</f>
        <v>0</v>
      </c>
    </row>
    <row r="30" spans="1:10" ht="30" customHeight="1">
      <c r="A30" s="23"/>
      <c r="B30" s="3" t="s">
        <v>1</v>
      </c>
      <c r="C30" s="267">
        <f>'地区別 '!D30</f>
        <v>207050</v>
      </c>
      <c r="D30" s="268">
        <f>'地区別 '!E30</f>
        <v>0.01370869033047728</v>
      </c>
      <c r="E30" s="267">
        <f>'地区別 '!F30</f>
        <v>317048</v>
      </c>
      <c r="F30" s="268">
        <f>'地区別 '!G30</f>
        <v>-0.28440648586183237</v>
      </c>
      <c r="G30" s="290">
        <f>'地区別 '!H30</f>
        <v>1428</v>
      </c>
      <c r="H30" s="356">
        <f>'地区別 '!I30</f>
        <v>147</v>
      </c>
      <c r="I30" s="347">
        <f>'地区別 '!J30</f>
        <v>1575</v>
      </c>
      <c r="J30" s="268">
        <f>'地区別 '!K30</f>
        <v>0.027397260273972712</v>
      </c>
    </row>
    <row r="31" spans="1:10" ht="30" customHeight="1">
      <c r="A31" s="166" t="s">
        <v>76</v>
      </c>
      <c r="B31" s="3" t="s">
        <v>43</v>
      </c>
      <c r="C31" s="267">
        <f>'地区別 '!D31</f>
        <v>72688</v>
      </c>
      <c r="D31" s="268">
        <f>'地区別 '!E31</f>
        <v>0.009149092726540742</v>
      </c>
      <c r="E31" s="267">
        <f>'地区別 '!F31</f>
        <v>4604</v>
      </c>
      <c r="F31" s="268">
        <f>'地区別 '!G31</f>
        <v>-0.28420398009950254</v>
      </c>
      <c r="G31" s="290">
        <f>'地区別 '!H31</f>
        <v>355</v>
      </c>
      <c r="H31" s="356">
        <f>'地区別 '!I31</f>
        <v>15</v>
      </c>
      <c r="I31" s="347">
        <f>'地区別 '!J31</f>
        <v>370</v>
      </c>
      <c r="J31" s="268">
        <f>'地区別 '!K31</f>
        <v>0</v>
      </c>
    </row>
    <row r="32" spans="1:10" ht="30" customHeight="1">
      <c r="A32" s="24"/>
      <c r="B32" s="3" t="s">
        <v>43</v>
      </c>
      <c r="C32" s="267">
        <f>'地区別 '!D32</f>
        <v>834427</v>
      </c>
      <c r="D32" s="268">
        <f>'地区別 '!E32</f>
        <v>0.06863832424900629</v>
      </c>
      <c r="E32" s="267">
        <f>'地区別 '!F32</f>
        <v>1694897</v>
      </c>
      <c r="F32" s="268">
        <f>'地区別 '!G32</f>
        <v>-0.0841953856852391</v>
      </c>
      <c r="G32" s="290">
        <f>'地区別 '!H32</f>
        <v>4418</v>
      </c>
      <c r="H32" s="356">
        <f>'地区別 '!I32</f>
        <v>221</v>
      </c>
      <c r="I32" s="347">
        <f>'地区別 '!J32</f>
        <v>4639</v>
      </c>
      <c r="J32" s="268">
        <f>'地区別 '!K32</f>
        <v>-0.03192821368948251</v>
      </c>
    </row>
    <row r="33" spans="1:10" ht="30" customHeight="1">
      <c r="A33" s="33" t="s">
        <v>20</v>
      </c>
      <c r="B33" s="8" t="s">
        <v>44</v>
      </c>
      <c r="C33" s="271">
        <f>'地区別 '!D33</f>
        <v>0</v>
      </c>
      <c r="D33" s="272" t="str">
        <f>'地区別 '!E33</f>
        <v>　　　　　 －</v>
      </c>
      <c r="E33" s="271">
        <f>'地区別 '!F33</f>
        <v>0</v>
      </c>
      <c r="F33" s="272" t="str">
        <f>'地区別 '!G33</f>
        <v>　　　　　 －</v>
      </c>
      <c r="G33" s="292">
        <f>'地区別 '!H33</f>
        <v>0</v>
      </c>
      <c r="H33" s="358">
        <f>'地区別 '!I33</f>
        <v>0</v>
      </c>
      <c r="I33" s="349">
        <f>'地区別 '!J33</f>
        <v>0</v>
      </c>
      <c r="J33" s="272">
        <f>'地区別 '!K33</f>
        <v>-1</v>
      </c>
    </row>
    <row r="34" spans="1:10" ht="30" customHeight="1">
      <c r="A34" s="33"/>
      <c r="B34" s="8" t="s">
        <v>1</v>
      </c>
      <c r="C34" s="267">
        <f>'地区別 '!D34</f>
        <v>834427</v>
      </c>
      <c r="D34" s="273">
        <f>'地区別 '!E34</f>
        <v>0.06863832424900629</v>
      </c>
      <c r="E34" s="267">
        <f>'地区別 '!F34</f>
        <v>1694897</v>
      </c>
      <c r="F34" s="273">
        <f>'地区別 '!G34</f>
        <v>-0.0841953856852391</v>
      </c>
      <c r="G34" s="293">
        <f>'地区別 '!H34</f>
        <v>4418</v>
      </c>
      <c r="H34" s="359">
        <f>'地区別 '!I34</f>
        <v>221</v>
      </c>
      <c r="I34" s="350">
        <f>'地区別 '!J34</f>
        <v>4639</v>
      </c>
      <c r="J34" s="273">
        <f>'地区別 '!K34</f>
        <v>-0.03233208176887781</v>
      </c>
    </row>
    <row r="35" spans="1:10" ht="30" customHeight="1" thickBot="1">
      <c r="A35" s="32" t="s">
        <v>32</v>
      </c>
      <c r="B35" s="4" t="s">
        <v>43</v>
      </c>
      <c r="C35" s="267">
        <f>'地区別 '!D35</f>
        <v>251179</v>
      </c>
      <c r="D35" s="268">
        <f>'地区別 '!E35</f>
        <v>0.1719811496827175</v>
      </c>
      <c r="E35" s="267">
        <f>'地区別 '!F35</f>
        <v>6650</v>
      </c>
      <c r="F35" s="268">
        <f>'地区別 '!G35</f>
        <v>-0.11345153979469402</v>
      </c>
      <c r="G35" s="290">
        <f>'地区別 '!H35</f>
        <v>4250</v>
      </c>
      <c r="H35" s="356">
        <f>'地区別 '!I35</f>
        <v>2200</v>
      </c>
      <c r="I35" s="347">
        <f>'地区別 '!J35</f>
        <v>6450</v>
      </c>
      <c r="J35" s="268">
        <f>'地区別 '!K35</f>
        <v>-0.02509068923821045</v>
      </c>
    </row>
    <row r="36" spans="1:10" ht="30" customHeight="1">
      <c r="A36" s="217"/>
      <c r="B36" s="210" t="s">
        <v>43</v>
      </c>
      <c r="C36" s="265">
        <f>'地区別 '!D36</f>
        <v>7325093</v>
      </c>
      <c r="D36" s="266">
        <f>'地区別 '!E36</f>
        <v>0.06285861954337846</v>
      </c>
      <c r="E36" s="265">
        <f>'地区別 '!F36</f>
        <v>9987384</v>
      </c>
      <c r="F36" s="266">
        <f>'地区別 '!G36</f>
        <v>-0.042628988681619906</v>
      </c>
      <c r="G36" s="289">
        <f>'地区別 '!H36</f>
        <v>45984</v>
      </c>
      <c r="H36" s="355">
        <f>'地区別 '!I36</f>
        <v>6725</v>
      </c>
      <c r="I36" s="346">
        <f>'地区別 '!J36</f>
        <v>52709</v>
      </c>
      <c r="J36" s="266">
        <f>'地区別 '!K36</f>
        <v>0.028187421972534432</v>
      </c>
    </row>
    <row r="37" spans="1:10" ht="30" customHeight="1">
      <c r="A37" s="218" t="s">
        <v>39</v>
      </c>
      <c r="B37" s="211" t="s">
        <v>44</v>
      </c>
      <c r="C37" s="267">
        <f>'地区別 '!D37</f>
        <v>427738</v>
      </c>
      <c r="D37" s="268">
        <f>'地区別 '!E37</f>
        <v>0.4115042057570528</v>
      </c>
      <c r="E37" s="267">
        <f>'地区別 '!F37</f>
        <v>193904</v>
      </c>
      <c r="F37" s="268">
        <f>'地区別 '!G37</f>
        <v>-0.26614059986753713</v>
      </c>
      <c r="G37" s="290">
        <f>'地区別 '!H37</f>
        <v>1340</v>
      </c>
      <c r="H37" s="356">
        <f>'地区別 '!I37</f>
        <v>358</v>
      </c>
      <c r="I37" s="347">
        <f>'地区別 '!J37</f>
        <v>1698</v>
      </c>
      <c r="J37" s="268">
        <f>'地区別 '!K37</f>
        <v>0.3214007782101167</v>
      </c>
    </row>
    <row r="38" spans="1:10" ht="30" customHeight="1" thickBot="1">
      <c r="A38" s="219"/>
      <c r="B38" s="7" t="s">
        <v>1</v>
      </c>
      <c r="C38" s="274">
        <f>'地区別 '!D38</f>
        <v>7752831</v>
      </c>
      <c r="D38" s="270">
        <f>'地区別 '!E38</f>
        <v>0.07754294838188525</v>
      </c>
      <c r="E38" s="274">
        <f>'地区別 '!F38</f>
        <v>10181288</v>
      </c>
      <c r="F38" s="270">
        <f>'地区別 '!G38</f>
        <v>-0.0481502673265547</v>
      </c>
      <c r="G38" s="291">
        <f>'地区別 '!H38</f>
        <v>47324</v>
      </c>
      <c r="H38" s="357">
        <f>'地区別 '!I38</f>
        <v>7083</v>
      </c>
      <c r="I38" s="348">
        <f>'地区別 '!J38</f>
        <v>54407</v>
      </c>
      <c r="J38" s="270">
        <f>'地区別 '!K38</f>
        <v>0.0353574758796551</v>
      </c>
    </row>
    <row r="39" spans="1:10" ht="30" customHeight="1">
      <c r="A39" s="33"/>
      <c r="B39" s="212" t="s">
        <v>43</v>
      </c>
      <c r="C39" s="265">
        <f>'地区別 '!D39</f>
        <v>3158572</v>
      </c>
      <c r="D39" s="275">
        <f>'地区別 '!E39</f>
        <v>0.07542476352089822</v>
      </c>
      <c r="E39" s="265">
        <f>'地区別 '!F39</f>
        <v>5457765</v>
      </c>
      <c r="F39" s="275">
        <f>'地区別 '!G39</f>
        <v>-0.10344236773686</v>
      </c>
      <c r="G39" s="294">
        <f>'地区別 '!H39</f>
        <v>18720</v>
      </c>
      <c r="H39" s="360">
        <f>'地区別 '!I39</f>
        <v>2798</v>
      </c>
      <c r="I39" s="351">
        <f>'地区別 '!J39</f>
        <v>21518</v>
      </c>
      <c r="J39" s="275">
        <f>'地区別 '!K39</f>
        <v>0.05682432100584456</v>
      </c>
    </row>
    <row r="40" spans="1:10" ht="30" customHeight="1">
      <c r="A40" s="33" t="s">
        <v>11</v>
      </c>
      <c r="B40" s="3" t="s">
        <v>44</v>
      </c>
      <c r="C40" s="267">
        <f>'地区別 '!D40</f>
        <v>280667</v>
      </c>
      <c r="D40" s="268">
        <f>'地区別 '!E40</f>
        <v>0.24436158562808408</v>
      </c>
      <c r="E40" s="267">
        <f>'地区別 '!F40</f>
        <v>193296</v>
      </c>
      <c r="F40" s="268">
        <f>'地区別 '!G40</f>
        <v>-0.2667711087424086</v>
      </c>
      <c r="G40" s="290">
        <f>'地区別 '!H40</f>
        <v>1048</v>
      </c>
      <c r="H40" s="356">
        <f>'地区別 '!I40</f>
        <v>54</v>
      </c>
      <c r="I40" s="347">
        <f>'地区別 '!J40</f>
        <v>1102</v>
      </c>
      <c r="J40" s="268">
        <f>'地区別 '!K40</f>
        <v>0.1773504273504274</v>
      </c>
    </row>
    <row r="41" spans="1:10" ht="30" customHeight="1">
      <c r="A41" s="34"/>
      <c r="B41" s="3" t="s">
        <v>1</v>
      </c>
      <c r="C41" s="267">
        <f>'地区別 '!D41</f>
        <v>3439239</v>
      </c>
      <c r="D41" s="268">
        <f>'地区別 '!E41</f>
        <v>0.08747304825749214</v>
      </c>
      <c r="E41" s="267">
        <f>'地区別 '!F41</f>
        <v>5651061</v>
      </c>
      <c r="F41" s="268">
        <f>'地区別 '!G41</f>
        <v>-0.11022186742748097</v>
      </c>
      <c r="G41" s="290">
        <f>'地区別 '!H41</f>
        <v>19768</v>
      </c>
      <c r="H41" s="356">
        <f>'地区別 '!I41</f>
        <v>2852</v>
      </c>
      <c r="I41" s="347">
        <f>'地区別 '!J41</f>
        <v>22620</v>
      </c>
      <c r="J41" s="268">
        <f>'地区別 '!K41</f>
        <v>0.06212142555289479</v>
      </c>
    </row>
    <row r="42" spans="1:10" ht="30" customHeight="1">
      <c r="A42" s="24"/>
      <c r="B42" s="3" t="s">
        <v>43</v>
      </c>
      <c r="C42" s="267">
        <f>'地区別 '!D42</f>
        <v>1308045</v>
      </c>
      <c r="D42" s="268">
        <f>'地区別 '!E42</f>
        <v>0.06739363355874595</v>
      </c>
      <c r="E42" s="267">
        <f>'地区別 '!F42</f>
        <v>1431397</v>
      </c>
      <c r="F42" s="268">
        <f>'地区別 '!G42</f>
        <v>0.043469481333200166</v>
      </c>
      <c r="G42" s="290">
        <f>'地区別 '!H42</f>
        <v>7526</v>
      </c>
      <c r="H42" s="356">
        <f>'地区別 '!I42</f>
        <v>251</v>
      </c>
      <c r="I42" s="347">
        <f>'地区別 '!J42</f>
        <v>7777</v>
      </c>
      <c r="J42" s="268">
        <f>'地区別 '!K42</f>
        <v>-0.011565836298932375</v>
      </c>
    </row>
    <row r="43" spans="1:10" ht="30" customHeight="1">
      <c r="A43" s="22" t="s">
        <v>12</v>
      </c>
      <c r="B43" s="3" t="s">
        <v>44</v>
      </c>
      <c r="C43" s="267">
        <f>'地区別 '!D43</f>
        <v>18764</v>
      </c>
      <c r="D43" s="268">
        <f>'地区別 '!E43</f>
        <v>0.6618545744398194</v>
      </c>
      <c r="E43" s="267">
        <f>'地区別 '!F43</f>
        <v>0</v>
      </c>
      <c r="F43" s="268" t="str">
        <f>'地区別 '!G43</f>
        <v>　　　　　 －</v>
      </c>
      <c r="G43" s="290">
        <f>'地区別 '!H43</f>
        <v>0</v>
      </c>
      <c r="H43" s="356">
        <f>'地区別 '!I43</f>
        <v>68</v>
      </c>
      <c r="I43" s="347">
        <f>'地区別 '!J43</f>
        <v>68</v>
      </c>
      <c r="J43" s="268">
        <f>'地区別 '!K43</f>
        <v>0.5454545454545454</v>
      </c>
    </row>
    <row r="44" spans="1:10" ht="30" customHeight="1">
      <c r="A44" s="23"/>
      <c r="B44" s="3" t="s">
        <v>1</v>
      </c>
      <c r="C44" s="267">
        <f>'地区別 '!D44</f>
        <v>1326809</v>
      </c>
      <c r="D44" s="268">
        <f>'地区別 '!E44</f>
        <v>0.07282081717536637</v>
      </c>
      <c r="E44" s="267">
        <f>'地区別 '!F44</f>
        <v>1431397</v>
      </c>
      <c r="F44" s="268">
        <f>'地区別 '!G44</f>
        <v>0.043469481333200166</v>
      </c>
      <c r="G44" s="290">
        <f>'地区別 '!H44</f>
        <v>7526</v>
      </c>
      <c r="H44" s="356">
        <f>'地区別 '!I44</f>
        <v>319</v>
      </c>
      <c r="I44" s="347">
        <f>'地区別 '!J44</f>
        <v>7845</v>
      </c>
      <c r="J44" s="268">
        <f>'地区別 '!K44</f>
        <v>-0.008468149646107204</v>
      </c>
    </row>
    <row r="45" spans="1:10" ht="30" customHeight="1">
      <c r="A45" s="24"/>
      <c r="B45" s="3" t="s">
        <v>43</v>
      </c>
      <c r="C45" s="267">
        <f>'地区別 '!D45</f>
        <v>311854</v>
      </c>
      <c r="D45" s="268">
        <f>'地区別 '!E45</f>
        <v>0.18293649739973517</v>
      </c>
      <c r="E45" s="267">
        <f>'地区別 '!F45</f>
        <v>16572</v>
      </c>
      <c r="F45" s="268">
        <f>'地区別 '!G45</f>
        <v>-0.21984747198945487</v>
      </c>
      <c r="G45" s="290">
        <f>'地区別 '!H45</f>
        <v>2877</v>
      </c>
      <c r="H45" s="356">
        <f>'地区別 '!I45</f>
        <v>305</v>
      </c>
      <c r="I45" s="347">
        <f>'地区別 '!J45</f>
        <v>3182</v>
      </c>
      <c r="J45" s="268">
        <f>'地区別 '!K45</f>
        <v>0.10486111111111107</v>
      </c>
    </row>
    <row r="46" spans="1:10" ht="30" customHeight="1">
      <c r="A46" s="22" t="s">
        <v>13</v>
      </c>
      <c r="B46" s="3" t="s">
        <v>44</v>
      </c>
      <c r="C46" s="267">
        <f>'地区別 '!D46</f>
        <v>4795</v>
      </c>
      <c r="D46" s="268">
        <f>'地区別 '!E46</f>
        <v>1.359744094488189</v>
      </c>
      <c r="E46" s="267">
        <f>'地区別 '!F46</f>
        <v>0</v>
      </c>
      <c r="F46" s="268" t="str">
        <f>'地区別 '!G46</f>
        <v>　　　　　 －</v>
      </c>
      <c r="G46" s="290">
        <f>'地区別 '!H46</f>
        <v>0</v>
      </c>
      <c r="H46" s="356">
        <f>'地区別 '!I46</f>
        <v>21</v>
      </c>
      <c r="I46" s="347">
        <f>'地区別 '!J46</f>
        <v>21</v>
      </c>
      <c r="J46" s="268">
        <f>'地区別 '!K46</f>
        <v>1.3333333333333335</v>
      </c>
    </row>
    <row r="47" spans="1:10" ht="30" customHeight="1" thickBot="1">
      <c r="A47" s="98"/>
      <c r="B47" s="221" t="s">
        <v>1</v>
      </c>
      <c r="C47" s="276">
        <f>'地区別 '!D47</f>
        <v>316649</v>
      </c>
      <c r="D47" s="277">
        <f>'地区別 '!E47</f>
        <v>0.19193778490470859</v>
      </c>
      <c r="E47" s="267">
        <f>'地区別 '!F47</f>
        <v>16572</v>
      </c>
      <c r="F47" s="268">
        <f>'地区別 '!G47</f>
        <v>-0.21984747198945487</v>
      </c>
      <c r="G47" s="290">
        <f>'地区別 '!H47</f>
        <v>2877</v>
      </c>
      <c r="H47" s="356">
        <f>'地区別 '!I47</f>
        <v>326</v>
      </c>
      <c r="I47" s="347">
        <f>'地区別 '!J47</f>
        <v>3203</v>
      </c>
      <c r="J47" s="268">
        <f>'地区別 '!K47</f>
        <v>0.10868812737971623</v>
      </c>
    </row>
    <row r="48" spans="1:10" ht="30" customHeight="1" thickTop="1">
      <c r="A48" s="22"/>
      <c r="B48" s="220" t="s">
        <v>43</v>
      </c>
      <c r="C48" s="278">
        <f>'地区別 '!D48</f>
        <v>1091700</v>
      </c>
      <c r="D48" s="272">
        <f>'地区別 '!E48</f>
        <v>0.05946781079226682</v>
      </c>
      <c r="E48" s="267">
        <f>'地区別 '!F48</f>
        <v>1777840</v>
      </c>
      <c r="F48" s="268">
        <f>'地区別 '!G48</f>
        <v>0.015813955614419895</v>
      </c>
      <c r="G48" s="290">
        <f>'地区別 '!H48</f>
        <v>7232</v>
      </c>
      <c r="H48" s="356">
        <f>'地区別 '!I48</f>
        <v>405</v>
      </c>
      <c r="I48" s="347">
        <f>'地区別 '!J48</f>
        <v>7637</v>
      </c>
      <c r="J48" s="268">
        <f>'地区別 '!K48</f>
        <v>0.008184818481848266</v>
      </c>
    </row>
    <row r="49" spans="1:10" ht="30" customHeight="1">
      <c r="A49" s="22" t="s">
        <v>21</v>
      </c>
      <c r="B49" s="3" t="s">
        <v>44</v>
      </c>
      <c r="C49" s="267">
        <f>'地区別 '!D49</f>
        <v>93522</v>
      </c>
      <c r="D49" s="268">
        <f>'地区別 '!E49</f>
        <v>0.751971675315187</v>
      </c>
      <c r="E49" s="267">
        <f>'地区別 '!F49</f>
        <v>608</v>
      </c>
      <c r="F49" s="268">
        <f>'地区別 '!G49</f>
        <v>0.009966777408637828</v>
      </c>
      <c r="G49" s="290">
        <f>'地区別 '!H49</f>
        <v>292</v>
      </c>
      <c r="H49" s="356">
        <f>'地区別 '!I49</f>
        <v>80</v>
      </c>
      <c r="I49" s="347">
        <f>'地区別 '!J49</f>
        <v>372</v>
      </c>
      <c r="J49" s="268">
        <f>'地区別 '!K49</f>
        <v>0.5371900826446281</v>
      </c>
    </row>
    <row r="50" spans="1:10" ht="30" customHeight="1">
      <c r="A50" s="23"/>
      <c r="B50" s="3" t="s">
        <v>1</v>
      </c>
      <c r="C50" s="267">
        <f>'地区別 '!D50</f>
        <v>1185222</v>
      </c>
      <c r="D50" s="268">
        <f>'地区別 '!E50</f>
        <v>0.09357596022897119</v>
      </c>
      <c r="E50" s="267">
        <f>'地区別 '!F50</f>
        <v>1778448</v>
      </c>
      <c r="F50" s="268">
        <f>'地区別 '!G50</f>
        <v>0.015811945064014843</v>
      </c>
      <c r="G50" s="290">
        <f>'地区別 '!H50</f>
        <v>7524</v>
      </c>
      <c r="H50" s="356">
        <f>'地区別 '!I50</f>
        <v>485</v>
      </c>
      <c r="I50" s="347">
        <f>'地区別 '!J50</f>
        <v>8009</v>
      </c>
      <c r="J50" s="268">
        <f>'地区別 '!K50</f>
        <v>0.0245618523730331</v>
      </c>
    </row>
    <row r="51" spans="1:10" ht="30" customHeight="1">
      <c r="A51" s="24"/>
      <c r="B51" s="3" t="s">
        <v>43</v>
      </c>
      <c r="C51" s="267">
        <f>'地区別 '!D51</f>
        <v>427107</v>
      </c>
      <c r="D51" s="268">
        <f>'地区別 '!E51</f>
        <v>0.022883377399701033</v>
      </c>
      <c r="E51" s="267">
        <f>'地区別 '!F51</f>
        <v>222891</v>
      </c>
      <c r="F51" s="268">
        <f>'地区別 '!G51</f>
        <v>0.24431827697667008</v>
      </c>
      <c r="G51" s="290">
        <f>'地区別 '!H51</f>
        <v>4136</v>
      </c>
      <c r="H51" s="356">
        <f>'地区別 '!I51</f>
        <v>634</v>
      </c>
      <c r="I51" s="347">
        <f>'地区別 '!J51</f>
        <v>4770</v>
      </c>
      <c r="J51" s="268">
        <f>'地区別 '!K51</f>
        <v>-0.04427970346623922</v>
      </c>
    </row>
    <row r="52" spans="1:10" ht="30" customHeight="1">
      <c r="A52" s="22" t="s">
        <v>22</v>
      </c>
      <c r="B52" s="3" t="s">
        <v>44</v>
      </c>
      <c r="C52" s="267">
        <f>'地区別 '!D52</f>
        <v>19953</v>
      </c>
      <c r="D52" s="268">
        <f>'地区別 '!E52</f>
        <v>2.6291378683157514</v>
      </c>
      <c r="E52" s="267">
        <f>'地区別 '!F52</f>
        <v>0</v>
      </c>
      <c r="F52" s="268" t="str">
        <f>'地区別 '!G52</f>
        <v>　　　　　 －</v>
      </c>
      <c r="G52" s="290">
        <f>'地区別 '!H52</f>
        <v>0</v>
      </c>
      <c r="H52" s="356">
        <f>'地区別 '!I52</f>
        <v>92</v>
      </c>
      <c r="I52" s="347">
        <f>'地区別 '!J52</f>
        <v>92</v>
      </c>
      <c r="J52" s="268">
        <f>'地区別 '!K52</f>
        <v>2.8333333333333335</v>
      </c>
    </row>
    <row r="53" spans="1:10" ht="30" customHeight="1">
      <c r="A53" s="23"/>
      <c r="B53" s="3" t="s">
        <v>1</v>
      </c>
      <c r="C53" s="267">
        <f>'地区別 '!D53</f>
        <v>447060</v>
      </c>
      <c r="D53" s="268">
        <f>'地区別 '!E53</f>
        <v>0.056754520742229086</v>
      </c>
      <c r="E53" s="267">
        <f>'地区別 '!F53</f>
        <v>222891</v>
      </c>
      <c r="F53" s="268">
        <f>'地区別 '!G53</f>
        <v>0.24431827697667008</v>
      </c>
      <c r="G53" s="290">
        <f>'地区別 '!H53</f>
        <v>4136</v>
      </c>
      <c r="H53" s="356">
        <f>'地区別 '!I53</f>
        <v>726</v>
      </c>
      <c r="I53" s="347">
        <f>'地区別 '!J53</f>
        <v>4862</v>
      </c>
      <c r="J53" s="268">
        <f>'地区別 '!K53</f>
        <v>-0.03050847457627115</v>
      </c>
    </row>
    <row r="54" spans="1:10" ht="30" customHeight="1">
      <c r="A54" s="167" t="s">
        <v>79</v>
      </c>
      <c r="B54" s="3" t="s">
        <v>43</v>
      </c>
      <c r="C54" s="267">
        <f>'地区別 '!D54</f>
        <v>143455</v>
      </c>
      <c r="D54" s="268">
        <f>'地区別 '!E54</f>
        <v>0.053901761706754536</v>
      </c>
      <c r="E54" s="267">
        <f>'地区別 '!F54</f>
        <v>78383</v>
      </c>
      <c r="F54" s="268">
        <f>'地区別 '!G54</f>
        <v>0.15879701426782566</v>
      </c>
      <c r="G54" s="290">
        <f>'地区別 '!H54</f>
        <v>721</v>
      </c>
      <c r="H54" s="356">
        <f>'地区別 '!I54</f>
        <v>115</v>
      </c>
      <c r="I54" s="347">
        <f>'地区別 '!J54</f>
        <v>836</v>
      </c>
      <c r="J54" s="268">
        <f>'地区別 '!K54</f>
        <v>0.041095890410958846</v>
      </c>
    </row>
    <row r="55" spans="1:10" ht="30" customHeight="1">
      <c r="A55" s="24"/>
      <c r="B55" s="3" t="s">
        <v>43</v>
      </c>
      <c r="C55" s="267">
        <f>'地区別 '!D55</f>
        <v>393351</v>
      </c>
      <c r="D55" s="268">
        <f>'地区別 '!E55</f>
        <v>0.015854364017644063</v>
      </c>
      <c r="E55" s="267">
        <f>'地区別 '!F55</f>
        <v>551897</v>
      </c>
      <c r="F55" s="268">
        <f>'地区別 '!G55</f>
        <v>0.10704672468647392</v>
      </c>
      <c r="G55" s="290">
        <f>'地区別 '!H55</f>
        <v>1419</v>
      </c>
      <c r="H55" s="356">
        <f>'地区別 '!I55</f>
        <v>354</v>
      </c>
      <c r="I55" s="347">
        <f>'地区別 '!J55</f>
        <v>1773</v>
      </c>
      <c r="J55" s="268">
        <f>'地区別 '!K55</f>
        <v>-0.0028121484814398467</v>
      </c>
    </row>
    <row r="56" spans="1:10" ht="30" customHeight="1">
      <c r="A56" s="22" t="s">
        <v>23</v>
      </c>
      <c r="B56" s="3" t="s">
        <v>44</v>
      </c>
      <c r="C56" s="267">
        <f>'地区別 '!D56</f>
        <v>789</v>
      </c>
      <c r="D56" s="268">
        <f>'地区別 '!E56</f>
        <v>1.4968354430379747</v>
      </c>
      <c r="E56" s="267">
        <f>'地区別 '!F56</f>
        <v>0</v>
      </c>
      <c r="F56" s="268" t="str">
        <f>'地区別 '!G56</f>
        <v>　　　　　 －</v>
      </c>
      <c r="G56" s="290">
        <f>'地区別 '!H56</f>
        <v>0</v>
      </c>
      <c r="H56" s="356">
        <f>'地区別 '!I56</f>
        <v>5</v>
      </c>
      <c r="I56" s="347">
        <f>'地区別 '!J56</f>
        <v>5</v>
      </c>
      <c r="J56" s="268">
        <f>'地区別 '!K56</f>
        <v>1.5</v>
      </c>
    </row>
    <row r="57" spans="1:10" ht="30" customHeight="1">
      <c r="A57" s="23"/>
      <c r="B57" s="3" t="s">
        <v>1</v>
      </c>
      <c r="C57" s="267">
        <f>'地区別 '!D57</f>
        <v>394140</v>
      </c>
      <c r="D57" s="268">
        <f>'地区別 '!E57</f>
        <v>0.01706199293986499</v>
      </c>
      <c r="E57" s="267">
        <f>'地区別 '!F57</f>
        <v>551897</v>
      </c>
      <c r="F57" s="268">
        <f>'地区別 '!G57</f>
        <v>0.10704672468647392</v>
      </c>
      <c r="G57" s="290">
        <f>'地区別 '!H57</f>
        <v>1419</v>
      </c>
      <c r="H57" s="356">
        <f>'地区別 '!I57</f>
        <v>359</v>
      </c>
      <c r="I57" s="347">
        <f>'地区別 '!J57</f>
        <v>1778</v>
      </c>
      <c r="J57" s="268">
        <f>'地区別 '!K57</f>
        <v>-0.0011235955056180247</v>
      </c>
    </row>
    <row r="58" spans="1:10" ht="30" customHeight="1">
      <c r="A58" s="32"/>
      <c r="B58" s="3" t="s">
        <v>43</v>
      </c>
      <c r="C58" s="267">
        <f>'地区別 '!D58</f>
        <v>254151</v>
      </c>
      <c r="D58" s="268">
        <f>'地区別 '!E58</f>
        <v>0.03940862523771549</v>
      </c>
      <c r="E58" s="267">
        <f>'地区別 '!F58</f>
        <v>30972</v>
      </c>
      <c r="F58" s="268">
        <f>'地区別 '!G58</f>
        <v>-0.5735881267725859</v>
      </c>
      <c r="G58" s="290">
        <f>'地区別 '!H58</f>
        <v>1795</v>
      </c>
      <c r="H58" s="356">
        <f>'地区別 '!I58</f>
        <v>1863</v>
      </c>
      <c r="I58" s="347">
        <f>'地区別 '!J58</f>
        <v>3658</v>
      </c>
      <c r="J58" s="268">
        <f>'地区別 '!K58</f>
        <v>0.1071428571428572</v>
      </c>
    </row>
    <row r="59" spans="1:10" ht="30" customHeight="1">
      <c r="A59" s="33" t="s">
        <v>24</v>
      </c>
      <c r="B59" s="9" t="s">
        <v>44</v>
      </c>
      <c r="C59" s="271">
        <f>'地区別 '!D59</f>
        <v>9248</v>
      </c>
      <c r="D59" s="272">
        <f>'地区別 '!E59</f>
        <v>0.8881175990200081</v>
      </c>
      <c r="E59" s="271">
        <f>'地区別 '!F59</f>
        <v>0</v>
      </c>
      <c r="F59" s="272" t="str">
        <f>'地区別 '!G59</f>
        <v>　　　　　 －</v>
      </c>
      <c r="G59" s="292">
        <f>'地区別 '!H59</f>
        <v>0</v>
      </c>
      <c r="H59" s="358">
        <f>'地区別 '!I59</f>
        <v>38</v>
      </c>
      <c r="I59" s="349">
        <f>'地区別 '!J59</f>
        <v>38</v>
      </c>
      <c r="J59" s="272">
        <f>'地区別 '!K59</f>
        <v>0.3571428571428572</v>
      </c>
    </row>
    <row r="60" spans="1:10" ht="30" customHeight="1">
      <c r="A60" s="34"/>
      <c r="B60" s="3" t="s">
        <v>1</v>
      </c>
      <c r="C60" s="267">
        <f>'地区別 '!D60</f>
        <v>263399</v>
      </c>
      <c r="D60" s="272">
        <f>'地区別 '!E60</f>
        <v>0.056075665662976615</v>
      </c>
      <c r="E60" s="267">
        <f>'地区別 '!F60</f>
        <v>30972</v>
      </c>
      <c r="F60" s="272">
        <f>'地区別 '!G60</f>
        <v>-0.5735881267725859</v>
      </c>
      <c r="G60" s="292">
        <f>'地区別 '!H60</f>
        <v>1795</v>
      </c>
      <c r="H60" s="358">
        <f>'地区別 '!I60</f>
        <v>1901</v>
      </c>
      <c r="I60" s="349">
        <f>'地区別 '!J60</f>
        <v>3696</v>
      </c>
      <c r="J60" s="272">
        <f>'地区別 '!K60</f>
        <v>0.10924369747899165</v>
      </c>
    </row>
    <row r="61" spans="1:10" ht="30" customHeight="1">
      <c r="A61" s="477"/>
      <c r="B61" s="4" t="s">
        <v>43</v>
      </c>
      <c r="C61" s="267">
        <v>236858</v>
      </c>
      <c r="D61" s="268">
        <v>-0.05229885287421632</v>
      </c>
      <c r="E61" s="267">
        <f>'地区別 '!F61</f>
        <v>419667</v>
      </c>
      <c r="F61" s="268">
        <f>'地区別 '!G61</f>
        <v>0.09424777261219064</v>
      </c>
      <c r="G61" s="290">
        <f>'地区別 '!H61</f>
        <v>1558</v>
      </c>
      <c r="H61" s="356">
        <f>'地区別 '!I61</f>
        <v>0</v>
      </c>
      <c r="I61" s="347">
        <f>'地区別 '!J61</f>
        <v>1558</v>
      </c>
      <c r="J61" s="268">
        <f>'地区別 '!K61</f>
        <v>-0.08568075117370888</v>
      </c>
    </row>
    <row r="62" spans="1:10" ht="30" customHeight="1">
      <c r="A62" s="33" t="s">
        <v>81</v>
      </c>
      <c r="B62" s="9" t="s">
        <v>44</v>
      </c>
      <c r="C62" s="278">
        <v>0</v>
      </c>
      <c r="D62" s="434">
        <v>-1</v>
      </c>
      <c r="E62" s="278">
        <v>0</v>
      </c>
      <c r="F62" s="272" t="s">
        <v>164</v>
      </c>
      <c r="G62" s="292">
        <v>0</v>
      </c>
      <c r="H62" s="358">
        <v>0</v>
      </c>
      <c r="I62" s="349">
        <v>0</v>
      </c>
      <c r="J62" s="272" t="s">
        <v>165</v>
      </c>
    </row>
    <row r="63" spans="1:10" ht="30" customHeight="1" thickBot="1">
      <c r="A63" s="33"/>
      <c r="B63" s="476" t="s">
        <v>1</v>
      </c>
      <c r="C63" s="475">
        <v>236858</v>
      </c>
      <c r="D63" s="460">
        <v>-0.05256421025684099</v>
      </c>
      <c r="E63" s="271">
        <v>419667</v>
      </c>
      <c r="F63" s="273">
        <v>0.09424777261219064</v>
      </c>
      <c r="G63" s="293">
        <v>1558</v>
      </c>
      <c r="H63" s="359">
        <v>0</v>
      </c>
      <c r="I63" s="350">
        <v>1558</v>
      </c>
      <c r="J63" s="273">
        <v>-0.08568075117370888</v>
      </c>
    </row>
    <row r="64" spans="1:10" s="10" customFormat="1" ht="30" customHeight="1">
      <c r="A64" s="514" t="s">
        <v>55</v>
      </c>
      <c r="B64" s="213" t="s">
        <v>43</v>
      </c>
      <c r="C64" s="265">
        <f>'地区別 '!D62</f>
        <v>78440744</v>
      </c>
      <c r="D64" s="266">
        <f>'地区別 '!E62</f>
        <v>0.03871706999179758</v>
      </c>
      <c r="E64" s="265">
        <f>'地区別 '!F62</f>
        <v>764525131</v>
      </c>
      <c r="F64" s="266">
        <f>'地区別 '!G62</f>
        <v>-0.022341706538745565</v>
      </c>
      <c r="G64" s="289">
        <f>'地区別 '!H62</f>
        <v>230182</v>
      </c>
      <c r="H64" s="355">
        <f>'地区別 '!I62</f>
        <v>10948</v>
      </c>
      <c r="I64" s="346">
        <f>'地区別 '!J62</f>
        <v>241130</v>
      </c>
      <c r="J64" s="266">
        <f>'地区別 '!K62</f>
        <v>0.008886806188965979</v>
      </c>
    </row>
    <row r="65" spans="1:10" s="10" customFormat="1" ht="30" customHeight="1">
      <c r="A65" s="515"/>
      <c r="B65" s="214" t="s">
        <v>44</v>
      </c>
      <c r="C65" s="267">
        <f>'地区別 '!D63</f>
        <v>49140535</v>
      </c>
      <c r="D65" s="268">
        <f>'地区別 '!E63</f>
        <v>0.0629459622455828</v>
      </c>
      <c r="E65" s="267">
        <f>'地区別 '!F63</f>
        <v>2835640895</v>
      </c>
      <c r="F65" s="268">
        <f>'地区別 '!G63</f>
        <v>0.09135339611428961</v>
      </c>
      <c r="G65" s="290">
        <f>'地区別 '!H63</f>
        <v>145216</v>
      </c>
      <c r="H65" s="356">
        <f>'地区別 '!I63</f>
        <v>4548</v>
      </c>
      <c r="I65" s="347">
        <f>'地区別 '!J63</f>
        <v>149764</v>
      </c>
      <c r="J65" s="268">
        <f>'地区別 '!K63</f>
        <v>0.09624858178091711</v>
      </c>
    </row>
    <row r="66" spans="1:10" s="10" customFormat="1" ht="30" customHeight="1" thickBot="1">
      <c r="A66" s="516"/>
      <c r="B66" s="11" t="s">
        <v>1</v>
      </c>
      <c r="C66" s="269">
        <f>'地区別 '!D64</f>
        <v>127581279</v>
      </c>
      <c r="D66" s="270">
        <f>'地区別 '!E64</f>
        <v>0.047917377496006885</v>
      </c>
      <c r="E66" s="269">
        <f>'地区別 '!F64</f>
        <v>3600166026</v>
      </c>
      <c r="F66" s="270">
        <f>'地区別 '!G64</f>
        <v>0.06505105931050625</v>
      </c>
      <c r="G66" s="291">
        <f>'地区別 '!H64</f>
        <v>375398</v>
      </c>
      <c r="H66" s="357">
        <f>'地区別 '!I64</f>
        <v>15496</v>
      </c>
      <c r="I66" s="348">
        <f>'地区別 '!J64</f>
        <v>390894</v>
      </c>
      <c r="J66" s="270">
        <f>'地区別 '!K64</f>
        <v>0.04066066593720796</v>
      </c>
    </row>
    <row r="67" spans="1:10" ht="30" customHeight="1">
      <c r="A67" s="33"/>
      <c r="B67" s="212" t="s">
        <v>43</v>
      </c>
      <c r="C67" s="265">
        <f>'地区別 '!D65</f>
        <v>7460675</v>
      </c>
      <c r="D67" s="275">
        <f>'地区別 '!E65</f>
        <v>0.034693490078450795</v>
      </c>
      <c r="E67" s="265">
        <f>'地区別 '!F65</f>
        <v>31652464</v>
      </c>
      <c r="F67" s="275">
        <f>'地区別 '!G65</f>
        <v>-0.3235459657156613</v>
      </c>
      <c r="G67" s="294">
        <f>'地区別 '!H65</f>
        <v>24652</v>
      </c>
      <c r="H67" s="360">
        <f>'地区別 '!I65</f>
        <v>285</v>
      </c>
      <c r="I67" s="351">
        <f>'地区別 '!J65</f>
        <v>24937</v>
      </c>
      <c r="J67" s="275">
        <f>'地区別 '!K65</f>
        <v>0.10757272929158335</v>
      </c>
    </row>
    <row r="68" spans="1:10" ht="30" customHeight="1">
      <c r="A68" s="33" t="s">
        <v>82</v>
      </c>
      <c r="B68" s="3" t="s">
        <v>44</v>
      </c>
      <c r="C68" s="267">
        <f>'地区別 '!D66</f>
        <v>31501667</v>
      </c>
      <c r="D68" s="268">
        <f>'地区別 '!E66</f>
        <v>0.04867641735432349</v>
      </c>
      <c r="E68" s="267">
        <f>'地区別 '!F66</f>
        <v>2282097000</v>
      </c>
      <c r="F68" s="268">
        <f>'地区別 '!G66</f>
        <v>0.06636309475135227</v>
      </c>
      <c r="G68" s="290">
        <f>'地区別 '!H66</f>
        <v>103272</v>
      </c>
      <c r="H68" s="356">
        <f>'地区別 '!I66</f>
        <v>2209</v>
      </c>
      <c r="I68" s="347">
        <f>'地区別 '!J66</f>
        <v>105481</v>
      </c>
      <c r="J68" s="268">
        <f>'地区別 '!K66</f>
        <v>0.11979150079089562</v>
      </c>
    </row>
    <row r="69" spans="1:10" ht="30" customHeight="1">
      <c r="A69" s="34"/>
      <c r="B69" s="3" t="s">
        <v>1</v>
      </c>
      <c r="C69" s="267">
        <f>'地区別 '!D67</f>
        <v>38962342</v>
      </c>
      <c r="D69" s="268">
        <f>'地区別 '!E67</f>
        <v>0.04596972706368008</v>
      </c>
      <c r="E69" s="267">
        <f>'地区別 '!F67</f>
        <v>2313749464</v>
      </c>
      <c r="F69" s="268">
        <f>'地区別 '!G67</f>
        <v>0.05802032535732771</v>
      </c>
      <c r="G69" s="290">
        <f>'地区別 '!H67</f>
        <v>127924</v>
      </c>
      <c r="H69" s="356">
        <f>'地区別 '!I67</f>
        <v>2494</v>
      </c>
      <c r="I69" s="347">
        <f>'地区別 '!J67</f>
        <v>130418</v>
      </c>
      <c r="J69" s="268">
        <f>'地区別 '!K67</f>
        <v>0.11743436835972298</v>
      </c>
    </row>
    <row r="70" spans="1:10" ht="30" customHeight="1">
      <c r="A70" s="25" t="s">
        <v>2</v>
      </c>
      <c r="B70" s="3" t="s">
        <v>43</v>
      </c>
      <c r="C70" s="267">
        <f>'地区別 '!D68</f>
        <v>68559365</v>
      </c>
      <c r="D70" s="268">
        <f>'地区別 '!E68</f>
        <v>0.03731229954370696</v>
      </c>
      <c r="E70" s="267">
        <f>'地区別 '!F68</f>
        <v>731070473</v>
      </c>
      <c r="F70" s="268">
        <f>'地区別 '!G68</f>
        <v>-0.0031370665929438823</v>
      </c>
      <c r="G70" s="290">
        <f>'地区別 '!H68</f>
        <v>180998</v>
      </c>
      <c r="H70" s="356">
        <f>'地区別 '!I68</f>
        <v>2035</v>
      </c>
      <c r="I70" s="347">
        <f>'地区別 '!J68</f>
        <v>183033</v>
      </c>
      <c r="J70" s="268">
        <f>'地区別 '!K68</f>
        <v>-0.0021806327105809986</v>
      </c>
    </row>
    <row r="71" spans="1:10" ht="30" customHeight="1">
      <c r="A71" s="25" t="s">
        <v>46</v>
      </c>
      <c r="B71" s="3" t="s">
        <v>44</v>
      </c>
      <c r="C71" s="267">
        <f>'地区別 '!D69</f>
        <v>17120272</v>
      </c>
      <c r="D71" s="268">
        <f>'地区別 '!E69</f>
        <v>0.09367811073174392</v>
      </c>
      <c r="E71" s="267">
        <f>'地区別 '!F69</f>
        <v>552522689</v>
      </c>
      <c r="F71" s="268">
        <f>'地区別 '!G69</f>
        <v>0.20759223390487014</v>
      </c>
      <c r="G71" s="290">
        <f>'地区別 '!H69</f>
        <v>40039</v>
      </c>
      <c r="H71" s="356">
        <f>'地区別 '!I69</f>
        <v>2257</v>
      </c>
      <c r="I71" s="347">
        <f>'地区別 '!J69</f>
        <v>42296</v>
      </c>
      <c r="J71" s="268">
        <f>'地区別 '!K69</f>
        <v>0.05407964910531815</v>
      </c>
    </row>
    <row r="72" spans="1:10" ht="30" customHeight="1">
      <c r="A72" s="25"/>
      <c r="B72" s="3" t="s">
        <v>1</v>
      </c>
      <c r="C72" s="267">
        <f>'地区別 '!D70</f>
        <v>85679637</v>
      </c>
      <c r="D72" s="268">
        <f>'地区別 '!E70</f>
        <v>0.04810585258279798</v>
      </c>
      <c r="E72" s="267">
        <f>'地区別 '!F70</f>
        <v>1283593162</v>
      </c>
      <c r="F72" s="268">
        <f>'地区別 '!G70</f>
        <v>0.0778237913696056</v>
      </c>
      <c r="G72" s="290">
        <f>'地区別 '!H70</f>
        <v>221037</v>
      </c>
      <c r="H72" s="356">
        <f>'地区別 '!I70</f>
        <v>4292</v>
      </c>
      <c r="I72" s="347">
        <f>'地区別 '!J70</f>
        <v>225329</v>
      </c>
      <c r="J72" s="268">
        <f>'地区別 '!K70</f>
        <v>0.007917373042463094</v>
      </c>
    </row>
    <row r="73" spans="1:10" ht="30" customHeight="1">
      <c r="A73" s="24"/>
      <c r="B73" s="3" t="s">
        <v>43</v>
      </c>
      <c r="C73" s="267">
        <f>'地区別 '!D71</f>
        <v>910154</v>
      </c>
      <c r="D73" s="268">
        <f>'地区別 '!E71</f>
        <v>0.033367583861756644</v>
      </c>
      <c r="E73" s="267">
        <f>'地区別 '!F71</f>
        <v>233856</v>
      </c>
      <c r="F73" s="268">
        <f>'地区別 '!G71</f>
        <v>-0.01043491507350136</v>
      </c>
      <c r="G73" s="290">
        <f>'地区別 '!H71</f>
        <v>8021</v>
      </c>
      <c r="H73" s="356">
        <f>'地区別 '!I71</f>
        <v>1771</v>
      </c>
      <c r="I73" s="347">
        <f>'地区別 '!J71</f>
        <v>9792</v>
      </c>
      <c r="J73" s="268">
        <f>'地区別 '!K71</f>
        <v>-0.047007299270072966</v>
      </c>
    </row>
    <row r="74" spans="1:10" ht="30" customHeight="1">
      <c r="A74" s="22" t="s">
        <v>14</v>
      </c>
      <c r="B74" s="3" t="s">
        <v>44</v>
      </c>
      <c r="C74" s="267">
        <f>'地区別 '!D72</f>
        <v>112502</v>
      </c>
      <c r="D74" s="268">
        <f>'地区別 '!E72</f>
        <v>-0.0062977520646557705</v>
      </c>
      <c r="E74" s="267">
        <f>'地区別 '!F72</f>
        <v>172375</v>
      </c>
      <c r="F74" s="268">
        <f>'地区別 '!G72</f>
        <v>-0.2076060624169681</v>
      </c>
      <c r="G74" s="290">
        <f>'地区別 '!H72</f>
        <v>391</v>
      </c>
      <c r="H74" s="356">
        <f>'地区別 '!I72</f>
        <v>19</v>
      </c>
      <c r="I74" s="347">
        <f>'地区別 '!J72</f>
        <v>410</v>
      </c>
      <c r="J74" s="268">
        <f>'地区別 '!K72</f>
        <v>-0.22201138519924102</v>
      </c>
    </row>
    <row r="75" spans="1:10" ht="30" customHeight="1">
      <c r="A75" s="25"/>
      <c r="B75" s="3" t="s">
        <v>1</v>
      </c>
      <c r="C75" s="267">
        <f>'地区別 '!D73</f>
        <v>1022656</v>
      </c>
      <c r="D75" s="268">
        <f>'地区別 '!E73</f>
        <v>0.028849675043763456</v>
      </c>
      <c r="E75" s="267">
        <f>'地区別 '!F73</f>
        <v>406231</v>
      </c>
      <c r="F75" s="268">
        <f>'地区別 '!G73</f>
        <v>-0.10494008050958559</v>
      </c>
      <c r="G75" s="290">
        <f>'地区別 '!H73</f>
        <v>8412</v>
      </c>
      <c r="H75" s="356">
        <f>'地区別 '!I73</f>
        <v>1790</v>
      </c>
      <c r="I75" s="347">
        <f>'地区別 '!J73</f>
        <v>10202</v>
      </c>
      <c r="J75" s="268">
        <f>'地区別 '!K73</f>
        <v>-0.05554526939455662</v>
      </c>
    </row>
    <row r="76" spans="1:10" ht="30" customHeight="1">
      <c r="A76" s="24" t="s">
        <v>25</v>
      </c>
      <c r="B76" s="3" t="s">
        <v>43</v>
      </c>
      <c r="C76" s="267">
        <f>'地区別 '!D74</f>
        <v>26336</v>
      </c>
      <c r="D76" s="268">
        <f>'地区別 '!E74</f>
        <v>-0.0328314359162688</v>
      </c>
      <c r="E76" s="267">
        <f>'地区別 '!F74</f>
        <v>15594</v>
      </c>
      <c r="F76" s="268">
        <f>'地区別 '!G74</f>
        <v>0.08464909230020168</v>
      </c>
      <c r="G76" s="290">
        <f>'地区別 '!H74</f>
        <v>959</v>
      </c>
      <c r="H76" s="356">
        <f>'地区別 '!I74</f>
        <v>1541</v>
      </c>
      <c r="I76" s="347">
        <f>'地区別 '!J74</f>
        <v>2500</v>
      </c>
      <c r="J76" s="268">
        <f>'地区別 '!K74</f>
        <v>0.026272577996715896</v>
      </c>
    </row>
    <row r="77" spans="1:10" ht="30" customHeight="1">
      <c r="A77" s="24" t="s">
        <v>26</v>
      </c>
      <c r="B77" s="3" t="s">
        <v>43</v>
      </c>
      <c r="C77" s="267">
        <f>'地区別 '!D75</f>
        <v>26165</v>
      </c>
      <c r="D77" s="268">
        <f>'地区別 '!E75</f>
        <v>0.12247962247962252</v>
      </c>
      <c r="E77" s="267">
        <f>'地区別 '!F75</f>
        <v>4742</v>
      </c>
      <c r="F77" s="268">
        <f>'地区別 '!G75</f>
        <v>-0.05500199282582707</v>
      </c>
      <c r="G77" s="290">
        <f>'地区別 '!H75</f>
        <v>1043</v>
      </c>
      <c r="H77" s="356">
        <f>'地区別 '!I75</f>
        <v>2</v>
      </c>
      <c r="I77" s="347">
        <f>'地区別 '!J75</f>
        <v>1045</v>
      </c>
      <c r="J77" s="268">
        <f>'地区別 '!K75</f>
        <v>0.012596899224806224</v>
      </c>
    </row>
    <row r="78" spans="1:10" ht="30" customHeight="1">
      <c r="A78" s="24" t="s">
        <v>85</v>
      </c>
      <c r="B78" s="3" t="s">
        <v>43</v>
      </c>
      <c r="C78" s="267">
        <f>'地区別 '!D76</f>
        <v>206022</v>
      </c>
      <c r="D78" s="268">
        <f>'地区別 '!E76</f>
        <v>0.06184865633794101</v>
      </c>
      <c r="E78" s="267">
        <f>'地区別 '!F76</f>
        <v>997747</v>
      </c>
      <c r="F78" s="268">
        <f>'地区別 '!G76</f>
        <v>-0.030094147496123713</v>
      </c>
      <c r="G78" s="290">
        <f>'地区別 '!H76</f>
        <v>1671</v>
      </c>
      <c r="H78" s="356">
        <f>'地区別 '!I76</f>
        <v>216</v>
      </c>
      <c r="I78" s="347">
        <f>'地区別 '!J76</f>
        <v>1887</v>
      </c>
      <c r="J78" s="268">
        <f>'地区別 '!K76</f>
        <v>0.015061861215707406</v>
      </c>
    </row>
    <row r="79" spans="1:10" ht="30" customHeight="1">
      <c r="A79" s="24" t="s">
        <v>27</v>
      </c>
      <c r="B79" s="3" t="s">
        <v>43</v>
      </c>
      <c r="C79" s="267">
        <f>'地区別 '!D77</f>
        <v>34153</v>
      </c>
      <c r="D79" s="268">
        <f>'地区別 '!E77</f>
        <v>0.035033487892838666</v>
      </c>
      <c r="E79" s="267">
        <f>'地区別 '!F77</f>
        <v>21542</v>
      </c>
      <c r="F79" s="268">
        <f>'地区別 '!G77</f>
        <v>-0.16900050148516765</v>
      </c>
      <c r="G79" s="290">
        <f>'地区別 '!H77</f>
        <v>1360</v>
      </c>
      <c r="H79" s="356">
        <f>'地区別 '!I77</f>
        <v>88</v>
      </c>
      <c r="I79" s="347">
        <f>'地区別 '!J77</f>
        <v>1448</v>
      </c>
      <c r="J79" s="268">
        <f>'地区別 '!K77</f>
        <v>0.012587412587412583</v>
      </c>
    </row>
    <row r="80" spans="1:10" ht="30" customHeight="1">
      <c r="A80" s="24" t="s">
        <v>28</v>
      </c>
      <c r="B80" s="3" t="s">
        <v>43</v>
      </c>
      <c r="C80" s="267">
        <f>'地区別 '!D78</f>
        <v>23823</v>
      </c>
      <c r="D80" s="268">
        <f>'地区別 '!E78</f>
        <v>0.07368848025959984</v>
      </c>
      <c r="E80" s="267">
        <f>'地区別 '!F78</f>
        <v>2595</v>
      </c>
      <c r="F80" s="268">
        <f>'地区別 '!G78</f>
        <v>0.2566585956416465</v>
      </c>
      <c r="G80" s="290">
        <f>'地区別 '!H78</f>
        <v>983</v>
      </c>
      <c r="H80" s="356">
        <f>'地区別 '!I78</f>
        <v>49</v>
      </c>
      <c r="I80" s="347">
        <f>'地区別 '!J78</f>
        <v>1032</v>
      </c>
      <c r="J80" s="268">
        <f>'地区別 '!K78</f>
        <v>0.044534412955465674</v>
      </c>
    </row>
    <row r="81" spans="1:10" ht="30" customHeight="1">
      <c r="A81" s="24" t="s">
        <v>29</v>
      </c>
      <c r="B81" s="3" t="s">
        <v>43</v>
      </c>
      <c r="C81" s="267">
        <f>'地区別 '!D79</f>
        <v>0</v>
      </c>
      <c r="D81" s="268">
        <f>'地区別 '!E79</f>
        <v>-1</v>
      </c>
      <c r="E81" s="267">
        <f>'地区別 '!F79</f>
        <v>0</v>
      </c>
      <c r="F81" s="268" t="str">
        <f>'地区別 '!G79</f>
        <v>　　　　　 －</v>
      </c>
      <c r="G81" s="290">
        <f>'地区別 '!H79</f>
        <v>0</v>
      </c>
      <c r="H81" s="356">
        <f>'地区別 '!I79</f>
        <v>40</v>
      </c>
      <c r="I81" s="347">
        <f>'地区別 '!J79</f>
        <v>40</v>
      </c>
      <c r="J81" s="268">
        <f>'地区別 '!K79</f>
        <v>-0.4736842105263158</v>
      </c>
    </row>
    <row r="82" spans="1:10" ht="30" customHeight="1">
      <c r="A82" s="24"/>
      <c r="B82" s="3" t="s">
        <v>43</v>
      </c>
      <c r="C82" s="267">
        <f>'地区別 '!D80</f>
        <v>133178</v>
      </c>
      <c r="D82" s="268">
        <f>'地区別 '!E80</f>
        <v>0.0720104320947903</v>
      </c>
      <c r="E82" s="267">
        <f>'地区別 '!F80</f>
        <v>0</v>
      </c>
      <c r="F82" s="268" t="str">
        <f>'地区別 '!G80</f>
        <v>　　　　　 －</v>
      </c>
      <c r="G82" s="290">
        <f>'地区別 '!H80</f>
        <v>1100</v>
      </c>
      <c r="H82" s="356">
        <f>'地区別 '!I80</f>
        <v>1442</v>
      </c>
      <c r="I82" s="347">
        <f>'地区別 '!J80</f>
        <v>2542</v>
      </c>
      <c r="J82" s="268">
        <f>'地区別 '!K80</f>
        <v>-0.083963963963964</v>
      </c>
    </row>
    <row r="83" spans="1:10" ht="30" customHeight="1">
      <c r="A83" s="22" t="s">
        <v>30</v>
      </c>
      <c r="B83" s="3" t="s">
        <v>44</v>
      </c>
      <c r="C83" s="267">
        <f>'地区別 '!D81</f>
        <v>1354</v>
      </c>
      <c r="D83" s="268">
        <f>'地区別 '!E81</f>
        <v>168.25</v>
      </c>
      <c r="E83" s="267">
        <f>'地区別 '!F81</f>
        <v>0</v>
      </c>
      <c r="F83" s="268" t="str">
        <f>'地区別 '!G81</f>
        <v>　　　　　 －</v>
      </c>
      <c r="G83" s="290">
        <f>'地区別 '!H81</f>
        <v>0</v>
      </c>
      <c r="H83" s="356">
        <f>'地区別 '!I81</f>
        <v>12</v>
      </c>
      <c r="I83" s="347">
        <f>'地区別 '!J81</f>
        <v>12</v>
      </c>
      <c r="J83" s="268">
        <f>'地区別 '!K81</f>
        <v>11</v>
      </c>
    </row>
    <row r="84" spans="1:10" ht="30" customHeight="1">
      <c r="A84" s="22"/>
      <c r="B84" s="3" t="s">
        <v>1</v>
      </c>
      <c r="C84" s="267">
        <f>'地区別 '!D82</f>
        <v>134532</v>
      </c>
      <c r="D84" s="268">
        <f>'地区別 '!E82</f>
        <v>0.08283966516419827</v>
      </c>
      <c r="E84" s="267">
        <f>'地区別 '!F82</f>
        <v>0</v>
      </c>
      <c r="F84" s="268" t="str">
        <f>'地区別 '!G82</f>
        <v>　　　　　 －</v>
      </c>
      <c r="G84" s="290">
        <f>'地区別 '!H82</f>
        <v>1100</v>
      </c>
      <c r="H84" s="356">
        <f>'地区別 '!I82</f>
        <v>1454</v>
      </c>
      <c r="I84" s="347">
        <f>'地区別 '!J82</f>
        <v>2554</v>
      </c>
      <c r="J84" s="268">
        <f>'地区別 '!K82</f>
        <v>-0.07997118155619598</v>
      </c>
    </row>
    <row r="85" spans="1:10" ht="30" customHeight="1">
      <c r="A85" s="24"/>
      <c r="B85" s="3" t="s">
        <v>43</v>
      </c>
      <c r="C85" s="267">
        <f>'地区別 '!D83</f>
        <v>384390</v>
      </c>
      <c r="D85" s="268">
        <f>'地区別 '!E83</f>
        <v>0.10633019231765517</v>
      </c>
      <c r="E85" s="267">
        <f>'地区別 '!F83</f>
        <v>481418</v>
      </c>
      <c r="F85" s="268">
        <f>'地区別 '!G83</f>
        <v>0.019288261049992705</v>
      </c>
      <c r="G85" s="290">
        <f>'地区別 '!H83</f>
        <v>2739</v>
      </c>
      <c r="H85" s="356">
        <f>'地区別 '!I83</f>
        <v>592</v>
      </c>
      <c r="I85" s="347">
        <f>'地区別 '!J83</f>
        <v>3331</v>
      </c>
      <c r="J85" s="268">
        <f>'地区別 '!K83</f>
        <v>0.019902020820575572</v>
      </c>
    </row>
    <row r="86" spans="1:10" ht="30" customHeight="1">
      <c r="A86" s="22" t="s">
        <v>54</v>
      </c>
      <c r="B86" s="3" t="s">
        <v>44</v>
      </c>
      <c r="C86" s="267">
        <f>'地区別 '!D84</f>
        <v>297894</v>
      </c>
      <c r="D86" s="268">
        <f>'地区別 '!E84</f>
        <v>0.08506592846215488</v>
      </c>
      <c r="E86" s="267">
        <f>'地区別 '!F84</f>
        <v>514941</v>
      </c>
      <c r="F86" s="268">
        <f>'地区別 '!G84</f>
        <v>2.767796647374313</v>
      </c>
      <c r="G86" s="290">
        <f>'地区別 '!H84</f>
        <v>1200</v>
      </c>
      <c r="H86" s="356">
        <f>'地区別 '!I84</f>
        <v>24</v>
      </c>
      <c r="I86" s="347">
        <f>'地区別 '!J84</f>
        <v>1224</v>
      </c>
      <c r="J86" s="268">
        <f>'地区別 '!K84</f>
        <v>-0.02779984114376488</v>
      </c>
    </row>
    <row r="87" spans="1:10" ht="30" customHeight="1">
      <c r="A87" s="23"/>
      <c r="B87" s="3" t="s">
        <v>1</v>
      </c>
      <c r="C87" s="267">
        <f>'地区別 '!D85</f>
        <v>682284</v>
      </c>
      <c r="D87" s="268">
        <f>'地区別 '!E85</f>
        <v>0.096944304212635</v>
      </c>
      <c r="E87" s="267">
        <f>'地区別 '!F85</f>
        <v>996359</v>
      </c>
      <c r="F87" s="268">
        <f>'地区別 '!G85</f>
        <v>0.6361192623038308</v>
      </c>
      <c r="G87" s="290">
        <f>'地区別 '!H85</f>
        <v>3939</v>
      </c>
      <c r="H87" s="356">
        <f>'地区別 '!I85</f>
        <v>616</v>
      </c>
      <c r="I87" s="347">
        <f>'地区別 '!J85</f>
        <v>4555</v>
      </c>
      <c r="J87" s="268">
        <f>'地区別 '!K85</f>
        <v>0.006629834254143541</v>
      </c>
    </row>
    <row r="88" spans="1:10" ht="30" customHeight="1">
      <c r="A88" s="24" t="s">
        <v>34</v>
      </c>
      <c r="B88" s="3" t="s">
        <v>43</v>
      </c>
      <c r="C88" s="267">
        <f>'地区別 '!D86</f>
        <v>102659</v>
      </c>
      <c r="D88" s="268">
        <f>'地区別 '!E86</f>
        <v>0.04741256172713548</v>
      </c>
      <c r="E88" s="267">
        <f>'地区別 '!F86</f>
        <v>44700</v>
      </c>
      <c r="F88" s="268">
        <f>'地区別 '!G86</f>
        <v>-0.08200357340890885</v>
      </c>
      <c r="G88" s="290">
        <f>'地区別 '!H86</f>
        <v>4473</v>
      </c>
      <c r="H88" s="356">
        <f>'地区別 '!I86</f>
        <v>2865</v>
      </c>
      <c r="I88" s="347">
        <f>'地区別 '!J86</f>
        <v>7338</v>
      </c>
      <c r="J88" s="268">
        <f>'地区別 '!K86</f>
        <v>0.02571987699189271</v>
      </c>
    </row>
    <row r="89" spans="1:10" ht="30" customHeight="1">
      <c r="A89" s="24"/>
      <c r="B89" s="215" t="s">
        <v>58</v>
      </c>
      <c r="C89" s="267">
        <f>'地区別 '!D87</f>
        <v>573824</v>
      </c>
      <c r="D89" s="268">
        <f>'地区別 '!E87</f>
        <v>0.2397060952187542</v>
      </c>
      <c r="E89" s="267">
        <f>'地区別 '!F87</f>
        <v>0</v>
      </c>
      <c r="F89" s="268" t="str">
        <f>'地区別 '!G87</f>
        <v>　　　　　 －</v>
      </c>
      <c r="G89" s="290">
        <f>'地区別 '!H87</f>
        <v>2183</v>
      </c>
      <c r="H89" s="356">
        <f>'地区別 '!I87</f>
        <v>22</v>
      </c>
      <c r="I89" s="347">
        <f>'地区別 '!J87</f>
        <v>2205</v>
      </c>
      <c r="J89" s="268">
        <f>'地区別 '!K87</f>
        <v>0.24787775891341246</v>
      </c>
    </row>
    <row r="90" spans="1:10" ht="30" customHeight="1">
      <c r="A90" s="22" t="s">
        <v>57</v>
      </c>
      <c r="B90" s="8" t="s">
        <v>59</v>
      </c>
      <c r="C90" s="278">
        <f>'地区別 '!D88</f>
        <v>106846</v>
      </c>
      <c r="D90" s="272">
        <f>'地区別 '!E88</f>
        <v>-0.28504801097393695</v>
      </c>
      <c r="E90" s="278">
        <f>'地区別 '!F88</f>
        <v>333890</v>
      </c>
      <c r="F90" s="272">
        <f>'地区別 '!G88</f>
        <v>0.07958063551341432</v>
      </c>
      <c r="G90" s="292">
        <f>'地区別 '!H88</f>
        <v>314</v>
      </c>
      <c r="H90" s="358">
        <f>'地区別 '!I88</f>
        <v>27</v>
      </c>
      <c r="I90" s="349">
        <f>'地区別 '!J88</f>
        <v>341</v>
      </c>
      <c r="J90" s="272">
        <f>'地区別 '!K88</f>
        <v>-0.3247524752475247</v>
      </c>
    </row>
    <row r="91" spans="1:10" ht="30" customHeight="1" thickBot="1">
      <c r="A91" s="22"/>
      <c r="B91" s="101" t="s">
        <v>60</v>
      </c>
      <c r="C91" s="271">
        <f>'地区別 '!D89</f>
        <v>680670</v>
      </c>
      <c r="D91" s="272">
        <f>'地区別 '!E89</f>
        <v>0.11163190248172516</v>
      </c>
      <c r="E91" s="278">
        <f>'地区別 '!F89</f>
        <v>333890</v>
      </c>
      <c r="F91" s="272">
        <f>'地区別 '!G89</f>
        <v>0.07958063551341432</v>
      </c>
      <c r="G91" s="292">
        <f>'地区別 '!H89</f>
        <v>2497</v>
      </c>
      <c r="H91" s="358">
        <f>'地区別 '!I89</f>
        <v>49</v>
      </c>
      <c r="I91" s="349">
        <f>'地区別 '!J89</f>
        <v>2546</v>
      </c>
      <c r="J91" s="272">
        <f>'地区別 '!K89</f>
        <v>0.12059859154929575</v>
      </c>
    </row>
    <row r="92" spans="1:10" ht="30" customHeight="1" thickTop="1">
      <c r="A92" s="102" t="s">
        <v>36</v>
      </c>
      <c r="B92" s="216" t="s">
        <v>43</v>
      </c>
      <c r="C92" s="279">
        <f>'地区別 '!D90</f>
        <v>111065844</v>
      </c>
      <c r="D92" s="280">
        <f>'地区別 '!E90</f>
        <v>0.041462465683526295</v>
      </c>
      <c r="E92" s="279">
        <f>'地区別 '!F90</f>
        <v>985155135</v>
      </c>
      <c r="F92" s="280">
        <f>'地区別 '!G90</f>
        <v>-0.02194790311753403</v>
      </c>
      <c r="G92" s="296">
        <f>'地区別 '!H90</f>
        <v>371811</v>
      </c>
      <c r="H92" s="362">
        <f>'地区別 '!I90</f>
        <v>21816</v>
      </c>
      <c r="I92" s="353">
        <f>'地区別 '!J90</f>
        <v>393627</v>
      </c>
      <c r="J92" s="280">
        <f>'地区別 '!K90</f>
        <v>0.011787960651962193</v>
      </c>
    </row>
    <row r="93" spans="1:10" ht="30" customHeight="1">
      <c r="A93" s="29"/>
      <c r="B93" s="3" t="s">
        <v>44</v>
      </c>
      <c r="C93" s="267">
        <f>'地区別 '!D91</f>
        <v>53312648</v>
      </c>
      <c r="D93" s="268">
        <f>'地区別 '!E91</f>
        <v>0.0753152003573152</v>
      </c>
      <c r="E93" s="267">
        <f>'地区別 '!F91</f>
        <v>2852766646</v>
      </c>
      <c r="F93" s="268">
        <f>'地区別 '!G91</f>
        <v>0.09340847808609598</v>
      </c>
      <c r="G93" s="290">
        <f>'地区別 '!H91</f>
        <v>156444</v>
      </c>
      <c r="H93" s="356">
        <f>'地区別 '!I91</f>
        <v>5846</v>
      </c>
      <c r="I93" s="347">
        <f>'地区別 '!J91</f>
        <v>162290</v>
      </c>
      <c r="J93" s="268">
        <f>'地区別 '!K91</f>
        <v>0.1093490460924309</v>
      </c>
    </row>
    <row r="94" spans="1:10" ht="30" customHeight="1" thickBot="1">
      <c r="A94" s="30" t="s">
        <v>37</v>
      </c>
      <c r="B94" s="28" t="s">
        <v>1</v>
      </c>
      <c r="C94" s="276">
        <f>'地区別 '!D92</f>
        <v>164378492</v>
      </c>
      <c r="D94" s="277">
        <f>'地区別 '!E92</f>
        <v>0.052205920853775734</v>
      </c>
      <c r="E94" s="276">
        <f>'地区別 '!F92</f>
        <v>3837921781</v>
      </c>
      <c r="F94" s="277">
        <f>'地区別 '!G92</f>
        <v>0.06127799174944171</v>
      </c>
      <c r="G94" s="295">
        <f>'地区別 '!H92</f>
        <v>528255</v>
      </c>
      <c r="H94" s="361">
        <f>'地区別 '!I92</f>
        <v>27662</v>
      </c>
      <c r="I94" s="352">
        <f>'地区別 '!J92</f>
        <v>555917</v>
      </c>
      <c r="J94" s="277">
        <f>'地区別 '!K92</f>
        <v>0.03844889358792836</v>
      </c>
    </row>
    <row r="95" spans="1:7" ht="30" customHeight="1" thickTop="1">
      <c r="A95" s="12"/>
      <c r="B95" s="12"/>
      <c r="C95" s="13" t="s">
        <v>94</v>
      </c>
      <c r="D95" s="14"/>
      <c r="E95" s="14"/>
      <c r="F95" s="15"/>
      <c r="G95" s="15"/>
    </row>
    <row r="96" spans="1:7" ht="30" customHeight="1">
      <c r="A96" s="16" t="s">
        <v>87</v>
      </c>
      <c r="B96" s="17"/>
      <c r="D96" s="16"/>
      <c r="E96" s="16"/>
      <c r="F96" s="18"/>
      <c r="G96" s="18"/>
    </row>
    <row r="97" spans="1:7" ht="33" customHeight="1">
      <c r="A97" s="16" t="s">
        <v>103</v>
      </c>
      <c r="B97" s="2"/>
      <c r="C97" s="251"/>
      <c r="D97" s="5"/>
      <c r="E97" s="1"/>
      <c r="F97" s="5"/>
      <c r="G97" s="1"/>
    </row>
    <row r="98" ht="30" customHeight="1">
      <c r="A98" s="16" t="s">
        <v>168</v>
      </c>
    </row>
    <row r="99" ht="30" customHeight="1"/>
    <row r="100" ht="30" customHeight="1"/>
    <row r="101" ht="30" customHeight="1"/>
  </sheetData>
  <sheetProtection/>
  <mergeCells count="5">
    <mergeCell ref="A64:A66"/>
    <mergeCell ref="G2:J2"/>
    <mergeCell ref="C2:D2"/>
    <mergeCell ref="E2:F2"/>
    <mergeCell ref="A1:J1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50" r:id="rId1"/>
  <headerFooter alignWithMargins="0">
    <oddHeader>&amp;R&amp;22管理課</oddHeader>
  </headerFooter>
  <rowBreaks count="1" manualBreakCount="1">
    <brk id="4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="70" zoomScaleNormal="50" zoomScaleSheetLayoutView="70" zoomScalePageLayoutView="0" workbookViewId="0" topLeftCell="A88">
      <selection activeCell="B94" sqref="B94"/>
    </sheetView>
  </sheetViews>
  <sheetFormatPr defaultColWidth="9.00390625" defaultRowHeight="13.5"/>
  <cols>
    <col min="1" max="1" width="20.50390625" style="0" customWidth="1"/>
    <col min="2" max="2" width="7.375" style="0" customWidth="1"/>
    <col min="3" max="4" width="25.875" style="441" bestFit="1" customWidth="1"/>
    <col min="5" max="5" width="20.125" style="0" customWidth="1"/>
    <col min="6" max="6" width="30.00390625" style="441" customWidth="1"/>
    <col min="7" max="7" width="29.375" style="0" bestFit="1" customWidth="1"/>
    <col min="8" max="8" width="20.125" style="0" customWidth="1"/>
    <col min="9" max="9" width="48.125" style="0" customWidth="1"/>
  </cols>
  <sheetData>
    <row r="1" spans="1:9" ht="63.75" customHeight="1" thickBot="1">
      <c r="A1" s="522" t="s">
        <v>160</v>
      </c>
      <c r="B1" s="522"/>
      <c r="C1" s="522"/>
      <c r="D1" s="522"/>
      <c r="E1" s="522"/>
      <c r="F1" s="522"/>
      <c r="G1" s="522"/>
      <c r="H1" s="522"/>
      <c r="I1" s="522"/>
    </row>
    <row r="2" spans="1:9" ht="27" thickBot="1" thickTop="1">
      <c r="A2" s="523" t="s">
        <v>53</v>
      </c>
      <c r="B2" s="524"/>
      <c r="C2" s="525" t="s">
        <v>92</v>
      </c>
      <c r="D2" s="526"/>
      <c r="E2" s="521"/>
      <c r="F2" s="520" t="s">
        <v>93</v>
      </c>
      <c r="G2" s="526"/>
      <c r="H2" s="521"/>
      <c r="I2" s="391" t="s">
        <v>114</v>
      </c>
    </row>
    <row r="3" spans="1:9" ht="39" thickBot="1">
      <c r="A3" s="21"/>
      <c r="B3" s="27"/>
      <c r="C3" s="443" t="s">
        <v>161</v>
      </c>
      <c r="D3" s="444" t="s">
        <v>162</v>
      </c>
      <c r="E3" s="442" t="s">
        <v>134</v>
      </c>
      <c r="F3" s="444" t="s">
        <v>145</v>
      </c>
      <c r="G3" s="445" t="s">
        <v>147</v>
      </c>
      <c r="H3" s="263" t="s">
        <v>135</v>
      </c>
      <c r="I3" s="392" t="s">
        <v>115</v>
      </c>
    </row>
    <row r="4" spans="1:9" ht="30" customHeight="1">
      <c r="A4" s="217"/>
      <c r="B4" s="429" t="s">
        <v>70</v>
      </c>
      <c r="C4" s="448">
        <v>24235288</v>
      </c>
      <c r="D4" s="463">
        <v>25300007</v>
      </c>
      <c r="E4" s="454">
        <v>0.043932591186867764</v>
      </c>
      <c r="F4" s="435">
        <v>214834077.7</v>
      </c>
      <c r="G4" s="472">
        <v>210642620</v>
      </c>
      <c r="H4" s="266">
        <v>-0.01951020873817355</v>
      </c>
      <c r="I4" s="393"/>
    </row>
    <row r="5" spans="1:9" ht="30" customHeight="1">
      <c r="A5" s="218" t="s">
        <v>38</v>
      </c>
      <c r="B5" s="215" t="s">
        <v>71</v>
      </c>
      <c r="C5" s="449">
        <v>3045076</v>
      </c>
      <c r="D5" s="469">
        <v>3744375</v>
      </c>
      <c r="E5" s="455">
        <v>0.22964911220606643</v>
      </c>
      <c r="F5" s="436">
        <v>10514980</v>
      </c>
      <c r="G5" s="431">
        <v>16931847</v>
      </c>
      <c r="H5" s="268">
        <v>0.6102595535131783</v>
      </c>
      <c r="I5" s="394"/>
    </row>
    <row r="6" spans="1:9" ht="30" customHeight="1" thickBot="1">
      <c r="A6" s="219"/>
      <c r="B6" s="430" t="s">
        <v>133</v>
      </c>
      <c r="C6" s="450">
        <v>27280364</v>
      </c>
      <c r="D6" s="464">
        <v>29044382</v>
      </c>
      <c r="E6" s="456">
        <v>0.06466255362281825</v>
      </c>
      <c r="F6" s="437">
        <v>225349057.7</v>
      </c>
      <c r="G6" s="269">
        <v>227574467</v>
      </c>
      <c r="H6" s="270">
        <v>0.009875387644010525</v>
      </c>
      <c r="I6" s="395"/>
    </row>
    <row r="7" spans="1:9" ht="30" customHeight="1">
      <c r="A7" s="33"/>
      <c r="B7" s="429" t="s">
        <v>43</v>
      </c>
      <c r="C7" s="448">
        <v>18824306</v>
      </c>
      <c r="D7" s="463">
        <v>19597660</v>
      </c>
      <c r="E7" s="454">
        <v>0.04108273633035919</v>
      </c>
      <c r="F7" s="435">
        <v>194177169</v>
      </c>
      <c r="G7" s="265">
        <v>191356857</v>
      </c>
      <c r="H7" s="266">
        <v>-0.014524426401540502</v>
      </c>
      <c r="I7" s="393" t="s">
        <v>146</v>
      </c>
    </row>
    <row r="8" spans="1:9" ht="30" customHeight="1">
      <c r="A8" s="33" t="s">
        <v>4</v>
      </c>
      <c r="B8" s="215" t="s">
        <v>44</v>
      </c>
      <c r="C8" s="449">
        <v>2720743</v>
      </c>
      <c r="D8" s="469">
        <v>3494714</v>
      </c>
      <c r="E8" s="455">
        <v>0.28447045531312587</v>
      </c>
      <c r="F8" s="436">
        <v>10514980</v>
      </c>
      <c r="G8" s="431">
        <v>16931847</v>
      </c>
      <c r="H8" s="268">
        <v>0.6102595535131783</v>
      </c>
      <c r="I8" s="396" t="s">
        <v>115</v>
      </c>
    </row>
    <row r="9" spans="1:9" ht="30" customHeight="1">
      <c r="A9" s="34"/>
      <c r="B9" s="215" t="s">
        <v>1</v>
      </c>
      <c r="C9" s="449">
        <v>21545049</v>
      </c>
      <c r="D9" s="469">
        <v>23092374</v>
      </c>
      <c r="E9" s="455">
        <v>0.07181812396899168</v>
      </c>
      <c r="F9" s="436">
        <v>204692149</v>
      </c>
      <c r="G9" s="431">
        <v>208288704</v>
      </c>
      <c r="H9" s="268">
        <v>0.01757055665090501</v>
      </c>
      <c r="I9" s="397" t="s">
        <v>115</v>
      </c>
    </row>
    <row r="10" spans="1:9" ht="30" customHeight="1">
      <c r="A10" s="209"/>
      <c r="B10" s="215" t="s">
        <v>43</v>
      </c>
      <c r="C10" s="449">
        <v>1006429</v>
      </c>
      <c r="D10" s="469">
        <v>1074361</v>
      </c>
      <c r="E10" s="455">
        <v>0.06749805500437689</v>
      </c>
      <c r="F10" s="436">
        <v>5365716.7</v>
      </c>
      <c r="G10" s="431">
        <v>5408372</v>
      </c>
      <c r="H10" s="268">
        <v>0.007949599724487832</v>
      </c>
      <c r="I10" s="398"/>
    </row>
    <row r="11" spans="1:9" ht="30" customHeight="1">
      <c r="A11" s="33" t="s">
        <v>5</v>
      </c>
      <c r="B11" s="215" t="s">
        <v>44</v>
      </c>
      <c r="C11" s="449">
        <v>116005</v>
      </c>
      <c r="D11" s="469">
        <v>56354</v>
      </c>
      <c r="E11" s="455">
        <v>-0.5142105943709323</v>
      </c>
      <c r="F11" s="436">
        <v>0</v>
      </c>
      <c r="G11" s="431">
        <v>0</v>
      </c>
      <c r="H11" s="268" t="s">
        <v>116</v>
      </c>
      <c r="I11" s="396" t="s">
        <v>115</v>
      </c>
    </row>
    <row r="12" spans="1:9" ht="30" customHeight="1">
      <c r="A12" s="33"/>
      <c r="B12" s="215" t="s">
        <v>1</v>
      </c>
      <c r="C12" s="449">
        <v>1122434</v>
      </c>
      <c r="D12" s="469">
        <v>1130715</v>
      </c>
      <c r="E12" s="455">
        <v>0.007377716640800225</v>
      </c>
      <c r="F12" s="436">
        <v>5365716.7</v>
      </c>
      <c r="G12" s="267">
        <v>5408372</v>
      </c>
      <c r="H12" s="268">
        <v>0.007949599724487832</v>
      </c>
      <c r="I12" s="396" t="s">
        <v>115</v>
      </c>
    </row>
    <row r="13" spans="1:9" ht="30" customHeight="1">
      <c r="A13" s="32"/>
      <c r="B13" s="215" t="s">
        <v>43</v>
      </c>
      <c r="C13" s="449">
        <v>192670</v>
      </c>
      <c r="D13" s="464">
        <v>198796</v>
      </c>
      <c r="E13" s="455">
        <v>0.031795297659209965</v>
      </c>
      <c r="F13" s="436">
        <v>323585</v>
      </c>
      <c r="G13" s="267">
        <v>206769</v>
      </c>
      <c r="H13" s="268">
        <v>-0.36100560903626555</v>
      </c>
      <c r="I13" s="398" t="s">
        <v>115</v>
      </c>
    </row>
    <row r="14" spans="1:9" ht="30" customHeight="1">
      <c r="A14" s="33" t="s">
        <v>6</v>
      </c>
      <c r="B14" s="215" t="s">
        <v>44</v>
      </c>
      <c r="C14" s="449">
        <v>0</v>
      </c>
      <c r="D14" s="469">
        <v>0</v>
      </c>
      <c r="E14" s="455" t="s">
        <v>116</v>
      </c>
      <c r="F14" s="436">
        <v>0</v>
      </c>
      <c r="G14" s="267">
        <v>0</v>
      </c>
      <c r="H14" s="268" t="s">
        <v>116</v>
      </c>
      <c r="I14" s="396"/>
    </row>
    <row r="15" spans="1:9" ht="30" customHeight="1">
      <c r="A15" s="34"/>
      <c r="B15" s="215" t="s">
        <v>1</v>
      </c>
      <c r="C15" s="449">
        <v>192670</v>
      </c>
      <c r="D15" s="469">
        <v>198796</v>
      </c>
      <c r="E15" s="455">
        <v>0.031795297659209965</v>
      </c>
      <c r="F15" s="436">
        <v>323585</v>
      </c>
      <c r="G15" s="267">
        <v>206769</v>
      </c>
      <c r="H15" s="268">
        <v>-0.36100560903626555</v>
      </c>
      <c r="I15" s="397"/>
    </row>
    <row r="16" spans="1:9" ht="30" customHeight="1">
      <c r="A16" s="33"/>
      <c r="B16" s="215" t="s">
        <v>43</v>
      </c>
      <c r="C16" s="449">
        <v>723655</v>
      </c>
      <c r="D16" s="469">
        <v>745912</v>
      </c>
      <c r="E16" s="455">
        <v>0.030756368711609916</v>
      </c>
      <c r="F16" s="436">
        <v>2602410</v>
      </c>
      <c r="G16" s="267">
        <v>2419400</v>
      </c>
      <c r="H16" s="268">
        <v>-0.07032327726991516</v>
      </c>
      <c r="I16" s="398" t="s">
        <v>115</v>
      </c>
    </row>
    <row r="17" spans="1:9" ht="30" customHeight="1">
      <c r="A17" s="33" t="s">
        <v>8</v>
      </c>
      <c r="B17" s="215" t="s">
        <v>44</v>
      </c>
      <c r="C17" s="449">
        <v>0</v>
      </c>
      <c r="D17" s="469">
        <v>534</v>
      </c>
      <c r="E17" s="455" t="s">
        <v>116</v>
      </c>
      <c r="F17" s="436">
        <v>0</v>
      </c>
      <c r="G17" s="267">
        <v>0</v>
      </c>
      <c r="H17" s="268" t="s">
        <v>116</v>
      </c>
      <c r="I17" s="394" t="s">
        <v>115</v>
      </c>
    </row>
    <row r="18" spans="1:9" ht="30" customHeight="1">
      <c r="A18" s="34"/>
      <c r="B18" s="215" t="s">
        <v>1</v>
      </c>
      <c r="C18" s="449">
        <v>723655</v>
      </c>
      <c r="D18" s="469">
        <v>746446</v>
      </c>
      <c r="E18" s="455">
        <v>0.031494289405863185</v>
      </c>
      <c r="F18" s="436">
        <v>2602410</v>
      </c>
      <c r="G18" s="267">
        <v>2419400</v>
      </c>
      <c r="H18" s="268">
        <v>-0.07032327726991516</v>
      </c>
      <c r="I18" s="399" t="s">
        <v>115</v>
      </c>
    </row>
    <row r="19" spans="1:9" ht="30" customHeight="1">
      <c r="A19" s="32"/>
      <c r="B19" s="215" t="s">
        <v>43</v>
      </c>
      <c r="C19" s="449">
        <v>622597</v>
      </c>
      <c r="D19" s="469">
        <v>666149</v>
      </c>
      <c r="E19" s="455">
        <v>0.06995215203414085</v>
      </c>
      <c r="F19" s="436">
        <v>2317112</v>
      </c>
      <c r="G19" s="267">
        <v>2302175</v>
      </c>
      <c r="H19" s="268">
        <v>-0.00644638670897224</v>
      </c>
      <c r="I19" s="398" t="s">
        <v>115</v>
      </c>
    </row>
    <row r="20" spans="1:9" ht="30" customHeight="1">
      <c r="A20" s="33" t="s">
        <v>9</v>
      </c>
      <c r="B20" s="215" t="s">
        <v>44</v>
      </c>
      <c r="C20" s="449">
        <v>5910</v>
      </c>
      <c r="D20" s="469">
        <v>4333</v>
      </c>
      <c r="E20" s="455">
        <v>-0.26683587140439935</v>
      </c>
      <c r="F20" s="436">
        <v>0</v>
      </c>
      <c r="G20" s="267">
        <v>0</v>
      </c>
      <c r="H20" s="268" t="s">
        <v>116</v>
      </c>
      <c r="I20" s="396" t="s">
        <v>115</v>
      </c>
    </row>
    <row r="21" spans="1:9" ht="30" customHeight="1">
      <c r="A21" s="34"/>
      <c r="B21" s="215" t="s">
        <v>1</v>
      </c>
      <c r="C21" s="449">
        <v>628507</v>
      </c>
      <c r="D21" s="464">
        <v>670482</v>
      </c>
      <c r="E21" s="455">
        <v>0.06678525457950357</v>
      </c>
      <c r="F21" s="436">
        <v>2317112</v>
      </c>
      <c r="G21" s="267">
        <v>2302175</v>
      </c>
      <c r="H21" s="268">
        <v>-0.00644638670897224</v>
      </c>
      <c r="I21" s="399" t="s">
        <v>115</v>
      </c>
    </row>
    <row r="22" spans="1:9" ht="30" customHeight="1">
      <c r="A22" s="32"/>
      <c r="B22" s="215" t="s">
        <v>43</v>
      </c>
      <c r="C22" s="449">
        <v>1541279</v>
      </c>
      <c r="D22" s="469">
        <v>1595067</v>
      </c>
      <c r="E22" s="455">
        <v>0.03489828901840619</v>
      </c>
      <c r="F22" s="436">
        <v>7732274</v>
      </c>
      <c r="G22" s="267">
        <v>6915339</v>
      </c>
      <c r="H22" s="268">
        <v>-0.1056526191389493</v>
      </c>
      <c r="I22" s="398" t="s">
        <v>115</v>
      </c>
    </row>
    <row r="23" spans="1:9" ht="30" customHeight="1">
      <c r="A23" s="33" t="s">
        <v>10</v>
      </c>
      <c r="B23" s="215" t="s">
        <v>44</v>
      </c>
      <c r="C23" s="449">
        <v>202418</v>
      </c>
      <c r="D23" s="469">
        <v>188440</v>
      </c>
      <c r="E23" s="455">
        <v>-0.06905512355620547</v>
      </c>
      <c r="F23" s="436">
        <v>0</v>
      </c>
      <c r="G23" s="267">
        <v>0</v>
      </c>
      <c r="H23" s="268" t="s">
        <v>116</v>
      </c>
      <c r="I23" s="396"/>
    </row>
    <row r="24" spans="1:9" ht="30" customHeight="1">
      <c r="A24" s="34"/>
      <c r="B24" s="215" t="s">
        <v>1</v>
      </c>
      <c r="C24" s="449">
        <v>1743697</v>
      </c>
      <c r="D24" s="469">
        <v>1783507</v>
      </c>
      <c r="E24" s="455">
        <v>0.02283080145231664</v>
      </c>
      <c r="F24" s="436">
        <v>7732274</v>
      </c>
      <c r="G24" s="267">
        <v>6915339</v>
      </c>
      <c r="H24" s="268">
        <v>-0.1056526191389493</v>
      </c>
      <c r="I24" s="399"/>
    </row>
    <row r="25" spans="1:9" ht="30" customHeight="1">
      <c r="A25" s="24" t="s">
        <v>16</v>
      </c>
      <c r="B25" s="215" t="s">
        <v>43</v>
      </c>
      <c r="C25" s="449">
        <v>42440</v>
      </c>
      <c r="D25" s="464">
        <v>45804</v>
      </c>
      <c r="E25" s="455">
        <v>0.07926484448633375</v>
      </c>
      <c r="F25" s="436">
        <v>2822</v>
      </c>
      <c r="G25" s="267">
        <v>3038</v>
      </c>
      <c r="H25" s="268">
        <v>0.07654145995747696</v>
      </c>
      <c r="I25" s="400"/>
    </row>
    <row r="26" spans="1:9" ht="30" customHeight="1">
      <c r="A26" s="24" t="s">
        <v>17</v>
      </c>
      <c r="B26" s="215" t="s">
        <v>43</v>
      </c>
      <c r="C26" s="449">
        <v>0</v>
      </c>
      <c r="D26" s="469">
        <v>0</v>
      </c>
      <c r="E26" s="455" t="s">
        <v>117</v>
      </c>
      <c r="F26" s="436" t="s">
        <v>117</v>
      </c>
      <c r="G26" s="267">
        <v>0</v>
      </c>
      <c r="H26" s="268" t="s">
        <v>117</v>
      </c>
      <c r="I26" s="399"/>
    </row>
    <row r="27" spans="1:9" ht="30" customHeight="1">
      <c r="A27" s="24" t="s">
        <v>18</v>
      </c>
      <c r="B27" s="215" t="s">
        <v>43</v>
      </c>
      <c r="C27" s="449">
        <v>10481</v>
      </c>
      <c r="D27" s="469">
        <v>10914</v>
      </c>
      <c r="E27" s="455">
        <v>0.04131285182711575</v>
      </c>
      <c r="F27" s="436">
        <v>5281</v>
      </c>
      <c r="G27" s="267">
        <v>7471</v>
      </c>
      <c r="H27" s="268">
        <v>0.41469418670706304</v>
      </c>
      <c r="I27" s="399"/>
    </row>
    <row r="28" spans="1:9" ht="30" customHeight="1">
      <c r="A28" s="24"/>
      <c r="B28" s="215" t="s">
        <v>43</v>
      </c>
      <c r="C28" s="449">
        <v>204250</v>
      </c>
      <c r="D28" s="469">
        <v>207050</v>
      </c>
      <c r="E28" s="455">
        <v>0.01370869033047728</v>
      </c>
      <c r="F28" s="436">
        <v>443056</v>
      </c>
      <c r="G28" s="267">
        <v>317048</v>
      </c>
      <c r="H28" s="268">
        <v>-0.28440648586183237</v>
      </c>
      <c r="I28" s="398"/>
    </row>
    <row r="29" spans="1:9" ht="30" customHeight="1">
      <c r="A29" s="22" t="s">
        <v>19</v>
      </c>
      <c r="B29" s="215" t="s">
        <v>44</v>
      </c>
      <c r="C29" s="449">
        <v>0</v>
      </c>
      <c r="D29" s="464">
        <v>0</v>
      </c>
      <c r="E29" s="455" t="s">
        <v>116</v>
      </c>
      <c r="F29" s="436">
        <v>0</v>
      </c>
      <c r="G29" s="267">
        <v>0</v>
      </c>
      <c r="H29" s="268" t="s">
        <v>116</v>
      </c>
      <c r="I29" s="396"/>
    </row>
    <row r="30" spans="1:9" ht="30" customHeight="1">
      <c r="A30" s="23"/>
      <c r="B30" s="215" t="s">
        <v>1</v>
      </c>
      <c r="C30" s="449">
        <v>204250</v>
      </c>
      <c r="D30" s="469">
        <v>207050</v>
      </c>
      <c r="E30" s="455">
        <v>0.01370869033047728</v>
      </c>
      <c r="F30" s="436">
        <v>443056</v>
      </c>
      <c r="G30" s="267">
        <v>317048</v>
      </c>
      <c r="H30" s="268">
        <v>-0.28440648586183237</v>
      </c>
      <c r="I30" s="399"/>
    </row>
    <row r="31" spans="1:9" ht="30" customHeight="1">
      <c r="A31" s="166" t="s">
        <v>76</v>
      </c>
      <c r="B31" s="215" t="s">
        <v>43</v>
      </c>
      <c r="C31" s="449">
        <v>72029</v>
      </c>
      <c r="D31" s="469">
        <v>72688</v>
      </c>
      <c r="E31" s="455">
        <v>0.009149092726540742</v>
      </c>
      <c r="F31" s="436">
        <v>6432</v>
      </c>
      <c r="G31" s="267">
        <v>4604</v>
      </c>
      <c r="H31" s="268">
        <v>-0.28420398009950254</v>
      </c>
      <c r="I31" s="398"/>
    </row>
    <row r="32" spans="1:9" ht="30" customHeight="1">
      <c r="A32" s="24"/>
      <c r="B32" s="215" t="s">
        <v>43</v>
      </c>
      <c r="C32" s="449">
        <v>780832</v>
      </c>
      <c r="D32" s="469">
        <v>834427</v>
      </c>
      <c r="E32" s="455">
        <v>0.06863832424900629</v>
      </c>
      <c r="F32" s="436">
        <v>1850719</v>
      </c>
      <c r="G32" s="267">
        <v>1694897</v>
      </c>
      <c r="H32" s="268">
        <v>-0.0841953856852391</v>
      </c>
      <c r="I32" s="394"/>
    </row>
    <row r="33" spans="1:9" ht="30" customHeight="1">
      <c r="A33" s="33" t="s">
        <v>20</v>
      </c>
      <c r="B33" s="8" t="s">
        <v>44</v>
      </c>
      <c r="C33" s="449">
        <v>0</v>
      </c>
      <c r="D33" s="469">
        <v>0</v>
      </c>
      <c r="E33" s="457" t="s">
        <v>144</v>
      </c>
      <c r="F33" s="436">
        <v>0</v>
      </c>
      <c r="G33" s="267">
        <v>0</v>
      </c>
      <c r="H33" s="272" t="s">
        <v>116</v>
      </c>
      <c r="I33" s="397"/>
    </row>
    <row r="34" spans="1:9" ht="30" customHeight="1">
      <c r="A34" s="33"/>
      <c r="B34" s="8" t="s">
        <v>1</v>
      </c>
      <c r="C34" s="449">
        <v>780832</v>
      </c>
      <c r="D34" s="464">
        <v>834427</v>
      </c>
      <c r="E34" s="458">
        <v>0.06863832424900629</v>
      </c>
      <c r="F34" s="436">
        <v>1850719</v>
      </c>
      <c r="G34" s="267">
        <v>1694897</v>
      </c>
      <c r="H34" s="273">
        <v>-0.0841953856852391</v>
      </c>
      <c r="I34" s="398"/>
    </row>
    <row r="35" spans="1:9" ht="30" customHeight="1" thickBot="1">
      <c r="A35" s="32" t="s">
        <v>32</v>
      </c>
      <c r="B35" s="215" t="s">
        <v>43</v>
      </c>
      <c r="C35" s="450">
        <v>214320</v>
      </c>
      <c r="D35" s="464">
        <v>251179</v>
      </c>
      <c r="E35" s="455">
        <v>0.1719811496827175</v>
      </c>
      <c r="F35" s="437">
        <v>7501</v>
      </c>
      <c r="G35" s="267">
        <v>6650</v>
      </c>
      <c r="H35" s="268">
        <v>-0.11345153979469402</v>
      </c>
      <c r="I35" s="399"/>
    </row>
    <row r="36" spans="1:9" ht="30" customHeight="1">
      <c r="A36" s="217"/>
      <c r="B36" s="429" t="s">
        <v>43</v>
      </c>
      <c r="C36" s="448">
        <v>6891879</v>
      </c>
      <c r="D36" s="463">
        <v>7325093</v>
      </c>
      <c r="E36" s="454">
        <v>0.06285861954337846</v>
      </c>
      <c r="F36" s="435">
        <v>10432093.6</v>
      </c>
      <c r="G36" s="265">
        <v>9987384</v>
      </c>
      <c r="H36" s="266">
        <v>-0.042628988681619906</v>
      </c>
      <c r="I36" s="393"/>
    </row>
    <row r="37" spans="1:9" ht="30" customHeight="1">
      <c r="A37" s="218" t="s">
        <v>39</v>
      </c>
      <c r="B37" s="215" t="s">
        <v>44</v>
      </c>
      <c r="C37" s="449">
        <v>303037</v>
      </c>
      <c r="D37" s="469">
        <v>427738</v>
      </c>
      <c r="E37" s="455">
        <v>0.4115042057570528</v>
      </c>
      <c r="F37" s="436">
        <v>264225</v>
      </c>
      <c r="G37" s="267">
        <v>193904</v>
      </c>
      <c r="H37" s="268">
        <v>-0.26614059986753713</v>
      </c>
      <c r="I37" s="396"/>
    </row>
    <row r="38" spans="1:9" ht="30" customHeight="1" thickBot="1">
      <c r="A38" s="219"/>
      <c r="B38" s="430" t="s">
        <v>1</v>
      </c>
      <c r="C38" s="451">
        <v>7194916</v>
      </c>
      <c r="D38" s="464">
        <v>7752831</v>
      </c>
      <c r="E38" s="456">
        <v>0.07754294838188525</v>
      </c>
      <c r="F38" s="438">
        <v>10696318.6</v>
      </c>
      <c r="G38" s="274">
        <v>10181288</v>
      </c>
      <c r="H38" s="270">
        <v>-0.0481502673265547</v>
      </c>
      <c r="I38" s="395"/>
    </row>
    <row r="39" spans="1:9" ht="30" customHeight="1">
      <c r="A39" s="33"/>
      <c r="B39" s="429" t="s">
        <v>43</v>
      </c>
      <c r="C39" s="452">
        <v>2937046</v>
      </c>
      <c r="D39" s="463">
        <v>3158572</v>
      </c>
      <c r="E39" s="459">
        <v>0.07542476352089822</v>
      </c>
      <c r="F39" s="439">
        <v>6087467</v>
      </c>
      <c r="G39" s="265">
        <v>5457765</v>
      </c>
      <c r="H39" s="275">
        <v>-0.10344236773686</v>
      </c>
      <c r="I39" s="393"/>
    </row>
    <row r="40" spans="1:9" ht="30" customHeight="1">
      <c r="A40" s="33" t="s">
        <v>11</v>
      </c>
      <c r="B40" s="215" t="s">
        <v>44</v>
      </c>
      <c r="C40" s="449">
        <v>225551</v>
      </c>
      <c r="D40" s="469">
        <v>280667</v>
      </c>
      <c r="E40" s="455">
        <v>0.24436158562808408</v>
      </c>
      <c r="F40" s="436">
        <v>263623</v>
      </c>
      <c r="G40" s="267">
        <v>193296</v>
      </c>
      <c r="H40" s="268">
        <v>-0.2667711087424086</v>
      </c>
      <c r="I40" s="396"/>
    </row>
    <row r="41" spans="1:9" ht="30" customHeight="1">
      <c r="A41" s="34"/>
      <c r="B41" s="215" t="s">
        <v>1</v>
      </c>
      <c r="C41" s="449">
        <v>3162597</v>
      </c>
      <c r="D41" s="464">
        <v>3439239</v>
      </c>
      <c r="E41" s="455">
        <v>0.08747304825749214</v>
      </c>
      <c r="F41" s="436">
        <v>6351090</v>
      </c>
      <c r="G41" s="267">
        <v>5651061</v>
      </c>
      <c r="H41" s="268">
        <v>-0.11022186742748097</v>
      </c>
      <c r="I41" s="399"/>
    </row>
    <row r="42" spans="1:9" ht="30" customHeight="1">
      <c r="A42" s="24"/>
      <c r="B42" s="215" t="s">
        <v>43</v>
      </c>
      <c r="C42" s="449">
        <v>1225457</v>
      </c>
      <c r="D42" s="469">
        <v>1308045</v>
      </c>
      <c r="E42" s="455">
        <v>0.06739363355874595</v>
      </c>
      <c r="F42" s="436">
        <v>1371767</v>
      </c>
      <c r="G42" s="267">
        <v>1431397</v>
      </c>
      <c r="H42" s="268">
        <v>0.043469481333200166</v>
      </c>
      <c r="I42" s="398"/>
    </row>
    <row r="43" spans="1:9" ht="30" customHeight="1">
      <c r="A43" s="22" t="s">
        <v>12</v>
      </c>
      <c r="B43" s="215" t="s">
        <v>44</v>
      </c>
      <c r="C43" s="449">
        <v>11291</v>
      </c>
      <c r="D43" s="469">
        <v>18764</v>
      </c>
      <c r="E43" s="455">
        <v>0.6618545744398194</v>
      </c>
      <c r="F43" s="436">
        <v>0</v>
      </c>
      <c r="G43" s="267">
        <v>0</v>
      </c>
      <c r="H43" s="268" t="s">
        <v>116</v>
      </c>
      <c r="I43" s="396"/>
    </row>
    <row r="44" spans="1:9" ht="30" customHeight="1">
      <c r="A44" s="23"/>
      <c r="B44" s="215" t="s">
        <v>1</v>
      </c>
      <c r="C44" s="449">
        <v>1236748</v>
      </c>
      <c r="D44" s="464">
        <v>1326809</v>
      </c>
      <c r="E44" s="455">
        <v>0.07282081717536637</v>
      </c>
      <c r="F44" s="436">
        <v>1371767</v>
      </c>
      <c r="G44" s="267">
        <v>1431397</v>
      </c>
      <c r="H44" s="268">
        <v>0.043469481333200166</v>
      </c>
      <c r="I44" s="399"/>
    </row>
    <row r="45" spans="1:9" ht="30" customHeight="1">
      <c r="A45" s="24"/>
      <c r="B45" s="215" t="s">
        <v>43</v>
      </c>
      <c r="C45" s="449">
        <v>263627</v>
      </c>
      <c r="D45" s="469">
        <v>311854</v>
      </c>
      <c r="E45" s="455">
        <v>0.18293649739973517</v>
      </c>
      <c r="F45" s="436">
        <v>21242</v>
      </c>
      <c r="G45" s="267">
        <v>16572</v>
      </c>
      <c r="H45" s="268">
        <v>-0.21984747198945487</v>
      </c>
      <c r="I45" s="401"/>
    </row>
    <row r="46" spans="1:9" ht="30" customHeight="1">
      <c r="A46" s="22" t="s">
        <v>13</v>
      </c>
      <c r="B46" s="215" t="s">
        <v>44</v>
      </c>
      <c r="C46" s="449">
        <v>2032</v>
      </c>
      <c r="D46" s="469">
        <v>4795</v>
      </c>
      <c r="E46" s="455">
        <v>1.359744094488189</v>
      </c>
      <c r="F46" s="436">
        <v>0</v>
      </c>
      <c r="G46" s="267">
        <v>0</v>
      </c>
      <c r="H46" s="268" t="s">
        <v>116</v>
      </c>
      <c r="I46" s="396"/>
    </row>
    <row r="47" spans="1:9" ht="30" customHeight="1" thickBot="1">
      <c r="A47" s="447"/>
      <c r="B47" s="430" t="s">
        <v>1</v>
      </c>
      <c r="C47" s="451">
        <v>265659</v>
      </c>
      <c r="D47" s="469">
        <v>316649</v>
      </c>
      <c r="E47" s="456">
        <v>0.19193778490470859</v>
      </c>
      <c r="F47" s="438">
        <v>21242</v>
      </c>
      <c r="G47" s="267">
        <v>16572</v>
      </c>
      <c r="H47" s="270">
        <v>-0.21984747198945487</v>
      </c>
      <c r="I47" s="418"/>
    </row>
    <row r="48" spans="1:9" ht="30" customHeight="1">
      <c r="A48" s="22"/>
      <c r="B48" s="8" t="s">
        <v>43</v>
      </c>
      <c r="C48" s="452">
        <v>1030423</v>
      </c>
      <c r="D48" s="469">
        <v>1091700</v>
      </c>
      <c r="E48" s="457">
        <v>0.05946781079226682</v>
      </c>
      <c r="F48" s="439">
        <v>1750163</v>
      </c>
      <c r="G48" s="267">
        <v>1777840</v>
      </c>
      <c r="H48" s="272">
        <v>0.015813955614419895</v>
      </c>
      <c r="I48" s="419"/>
    </row>
    <row r="49" spans="1:9" ht="30" customHeight="1">
      <c r="A49" s="22" t="s">
        <v>21</v>
      </c>
      <c r="B49" s="215" t="s">
        <v>44</v>
      </c>
      <c r="C49" s="449">
        <v>53381</v>
      </c>
      <c r="D49" s="469">
        <v>93522</v>
      </c>
      <c r="E49" s="455">
        <v>0.751971675315187</v>
      </c>
      <c r="F49" s="436">
        <v>602</v>
      </c>
      <c r="G49" s="267">
        <v>608</v>
      </c>
      <c r="H49" s="268">
        <v>0.009966777408637828</v>
      </c>
      <c r="I49" s="396"/>
    </row>
    <row r="50" spans="1:9" ht="30" customHeight="1">
      <c r="A50" s="23"/>
      <c r="B50" s="215" t="s">
        <v>1</v>
      </c>
      <c r="C50" s="449">
        <v>1083804</v>
      </c>
      <c r="D50" s="469">
        <v>1185222</v>
      </c>
      <c r="E50" s="455">
        <v>0.09357596022897119</v>
      </c>
      <c r="F50" s="436">
        <v>1750765</v>
      </c>
      <c r="G50" s="267">
        <v>1778448</v>
      </c>
      <c r="H50" s="268">
        <v>0.015811945064014843</v>
      </c>
      <c r="I50" s="399"/>
    </row>
    <row r="51" spans="1:9" ht="30" customHeight="1">
      <c r="A51" s="24"/>
      <c r="B51" s="215" t="s">
        <v>43</v>
      </c>
      <c r="C51" s="449">
        <v>417552</v>
      </c>
      <c r="D51" s="469">
        <v>427107</v>
      </c>
      <c r="E51" s="455">
        <v>0.022883377399701033</v>
      </c>
      <c r="F51" s="436">
        <v>179127</v>
      </c>
      <c r="G51" s="267">
        <v>222891</v>
      </c>
      <c r="H51" s="268">
        <v>0.24431827697667008</v>
      </c>
      <c r="I51" s="398"/>
    </row>
    <row r="52" spans="1:11" ht="30" customHeight="1">
      <c r="A52" s="22" t="s">
        <v>22</v>
      </c>
      <c r="B52" s="215" t="s">
        <v>44</v>
      </c>
      <c r="C52" s="449">
        <v>5498</v>
      </c>
      <c r="D52" s="469">
        <v>19953</v>
      </c>
      <c r="E52" s="455">
        <v>2.6291378683157514</v>
      </c>
      <c r="F52" s="436">
        <v>0</v>
      </c>
      <c r="G52" s="267">
        <v>0</v>
      </c>
      <c r="H52" s="268" t="s">
        <v>116</v>
      </c>
      <c r="I52" s="396"/>
      <c r="K52" s="10"/>
    </row>
    <row r="53" spans="1:9" ht="30" customHeight="1">
      <c r="A53" s="23"/>
      <c r="B53" s="215" t="s">
        <v>1</v>
      </c>
      <c r="C53" s="449">
        <v>423050</v>
      </c>
      <c r="D53" s="469">
        <v>447060</v>
      </c>
      <c r="E53" s="455">
        <v>0.056754520742229086</v>
      </c>
      <c r="F53" s="436">
        <v>179127</v>
      </c>
      <c r="G53" s="267">
        <v>222891</v>
      </c>
      <c r="H53" s="268">
        <v>0.24431827697667008</v>
      </c>
      <c r="I53" s="399"/>
    </row>
    <row r="54" spans="1:9" ht="30" customHeight="1">
      <c r="A54" s="167" t="s">
        <v>78</v>
      </c>
      <c r="B54" s="215" t="s">
        <v>43</v>
      </c>
      <c r="C54" s="449">
        <v>136118</v>
      </c>
      <c r="D54" s="469">
        <v>143455</v>
      </c>
      <c r="E54" s="455">
        <v>0.053901761706754536</v>
      </c>
      <c r="F54" s="436">
        <v>67641.70000000001</v>
      </c>
      <c r="G54" s="267">
        <v>78383</v>
      </c>
      <c r="H54" s="268">
        <v>0.15879701426782566</v>
      </c>
      <c r="I54" s="398"/>
    </row>
    <row r="55" spans="1:9" ht="30" customHeight="1">
      <c r="A55" s="24"/>
      <c r="B55" s="215" t="s">
        <v>43</v>
      </c>
      <c r="C55" s="449">
        <v>387212</v>
      </c>
      <c r="D55" s="469">
        <v>393351</v>
      </c>
      <c r="E55" s="455">
        <v>0.015854364017644063</v>
      </c>
      <c r="F55" s="436">
        <v>498530.89999999997</v>
      </c>
      <c r="G55" s="267">
        <v>551897</v>
      </c>
      <c r="H55" s="268">
        <v>0.10704672468647392</v>
      </c>
      <c r="I55" s="398"/>
    </row>
    <row r="56" spans="1:9" ht="30" customHeight="1">
      <c r="A56" s="22" t="s">
        <v>23</v>
      </c>
      <c r="B56" s="215" t="s">
        <v>44</v>
      </c>
      <c r="C56" s="449">
        <v>316</v>
      </c>
      <c r="D56" s="469">
        <v>789</v>
      </c>
      <c r="E56" s="455">
        <v>1.4968354430379747</v>
      </c>
      <c r="F56" s="436">
        <v>0</v>
      </c>
      <c r="G56" s="267">
        <v>0</v>
      </c>
      <c r="H56" s="268" t="s">
        <v>116</v>
      </c>
      <c r="I56" s="396"/>
    </row>
    <row r="57" spans="1:9" ht="30" customHeight="1">
      <c r="A57" s="23"/>
      <c r="B57" s="215" t="s">
        <v>1</v>
      </c>
      <c r="C57" s="449">
        <v>387528</v>
      </c>
      <c r="D57" s="469">
        <v>394140</v>
      </c>
      <c r="E57" s="455">
        <v>0.01706199293986499</v>
      </c>
      <c r="F57" s="436">
        <v>498530.89999999997</v>
      </c>
      <c r="G57" s="267">
        <v>551897</v>
      </c>
      <c r="H57" s="268">
        <v>0.10704672468647392</v>
      </c>
      <c r="I57" s="399"/>
    </row>
    <row r="58" spans="1:9" ht="30" customHeight="1">
      <c r="A58" s="32"/>
      <c r="B58" s="215" t="s">
        <v>43</v>
      </c>
      <c r="C58" s="449">
        <v>244515</v>
      </c>
      <c r="D58" s="469">
        <v>254151</v>
      </c>
      <c r="E58" s="455">
        <v>0.03940862523771549</v>
      </c>
      <c r="F58" s="436">
        <v>72634</v>
      </c>
      <c r="G58" s="267">
        <v>30972</v>
      </c>
      <c r="H58" s="268">
        <v>-0.5735881267725859</v>
      </c>
      <c r="I58" s="398"/>
    </row>
    <row r="59" spans="1:9" ht="30" customHeight="1">
      <c r="A59" s="33" t="s">
        <v>24</v>
      </c>
      <c r="B59" s="432" t="s">
        <v>44</v>
      </c>
      <c r="C59" s="449">
        <v>4898</v>
      </c>
      <c r="D59" s="469">
        <v>9248</v>
      </c>
      <c r="E59" s="457">
        <v>0.8881175990200081</v>
      </c>
      <c r="F59" s="436">
        <v>0</v>
      </c>
      <c r="G59" s="267">
        <v>0</v>
      </c>
      <c r="H59" s="272" t="s">
        <v>116</v>
      </c>
      <c r="I59" s="403"/>
    </row>
    <row r="60" spans="1:9" ht="30" customHeight="1">
      <c r="A60" s="34"/>
      <c r="B60" s="215" t="s">
        <v>1</v>
      </c>
      <c r="C60" s="449">
        <v>249413</v>
      </c>
      <c r="D60" s="464">
        <v>263399</v>
      </c>
      <c r="E60" s="458">
        <v>0.056075665662976615</v>
      </c>
      <c r="F60" s="436">
        <v>72634</v>
      </c>
      <c r="G60" s="267">
        <v>30972</v>
      </c>
      <c r="H60" s="272">
        <v>-0.5735881267725859</v>
      </c>
      <c r="I60" s="399"/>
    </row>
    <row r="61" spans="1:9" ht="30" customHeight="1" thickBot="1">
      <c r="A61" s="478" t="s">
        <v>81</v>
      </c>
      <c r="B61" s="215" t="s">
        <v>43</v>
      </c>
      <c r="C61" s="449">
        <v>249929</v>
      </c>
      <c r="D61" s="469">
        <v>236858</v>
      </c>
      <c r="E61" s="434">
        <v>-0.05229885287421632</v>
      </c>
      <c r="F61" s="436">
        <v>383521</v>
      </c>
      <c r="G61" s="267">
        <v>419667</v>
      </c>
      <c r="H61" s="268">
        <v>0.09424777261219064</v>
      </c>
      <c r="I61" s="397"/>
    </row>
    <row r="62" spans="1:9" s="10" customFormat="1" ht="30" customHeight="1">
      <c r="A62" s="514" t="s">
        <v>55</v>
      </c>
      <c r="B62" s="429" t="s">
        <v>43</v>
      </c>
      <c r="C62" s="452">
        <v>75516949</v>
      </c>
      <c r="D62" s="463">
        <v>78440744</v>
      </c>
      <c r="E62" s="454">
        <v>0.03871706999179758</v>
      </c>
      <c r="F62" s="439">
        <v>781996262</v>
      </c>
      <c r="G62" s="278">
        <v>764525131</v>
      </c>
      <c r="H62" s="266">
        <v>-0.022341706538745565</v>
      </c>
      <c r="I62" s="393"/>
    </row>
    <row r="63" spans="1:9" s="10" customFormat="1" ht="30" customHeight="1">
      <c r="A63" s="515"/>
      <c r="B63" s="215" t="s">
        <v>44</v>
      </c>
      <c r="C63" s="449">
        <v>46230511</v>
      </c>
      <c r="D63" s="464">
        <v>49140535</v>
      </c>
      <c r="E63" s="455">
        <v>0.0629459622455828</v>
      </c>
      <c r="F63" s="436">
        <v>2598279260.5</v>
      </c>
      <c r="G63" s="267">
        <v>2835640895</v>
      </c>
      <c r="H63" s="268">
        <v>0.09135339611428961</v>
      </c>
      <c r="I63" s="404"/>
    </row>
    <row r="64" spans="1:9" s="10" customFormat="1" ht="30" customHeight="1" thickBot="1">
      <c r="A64" s="516"/>
      <c r="B64" s="430" t="s">
        <v>1</v>
      </c>
      <c r="C64" s="451">
        <v>121747460</v>
      </c>
      <c r="D64" s="464">
        <v>127581279</v>
      </c>
      <c r="E64" s="456">
        <v>0.047917377496006885</v>
      </c>
      <c r="F64" s="438">
        <v>3380275522.5</v>
      </c>
      <c r="G64" s="269">
        <v>3600166026</v>
      </c>
      <c r="H64" s="270">
        <v>0.06505105931050625</v>
      </c>
      <c r="I64" s="395"/>
    </row>
    <row r="65" spans="1:9" ht="30" customHeight="1">
      <c r="A65" s="33"/>
      <c r="B65" s="429" t="s">
        <v>43</v>
      </c>
      <c r="C65" s="452">
        <v>7210517</v>
      </c>
      <c r="D65" s="463">
        <v>7460675</v>
      </c>
      <c r="E65" s="459">
        <v>0.034693490078450795</v>
      </c>
      <c r="F65" s="439">
        <v>46791744</v>
      </c>
      <c r="G65" s="472">
        <v>31652464</v>
      </c>
      <c r="H65" s="275">
        <v>-0.3235459657156613</v>
      </c>
      <c r="I65" s="405"/>
    </row>
    <row r="66" spans="1:9" ht="30" customHeight="1">
      <c r="A66" s="33" t="s">
        <v>82</v>
      </c>
      <c r="B66" s="215" t="s">
        <v>44</v>
      </c>
      <c r="C66" s="449">
        <v>30039454</v>
      </c>
      <c r="D66" s="469">
        <v>31501667</v>
      </c>
      <c r="E66" s="455">
        <v>0.04867641735432349</v>
      </c>
      <c r="F66" s="436">
        <v>2140075000</v>
      </c>
      <c r="G66" s="267">
        <v>2282097000</v>
      </c>
      <c r="H66" s="268">
        <v>0.06636309475135227</v>
      </c>
      <c r="I66" s="406"/>
    </row>
    <row r="67" spans="1:9" ht="30" customHeight="1">
      <c r="A67" s="34"/>
      <c r="B67" s="215" t="s">
        <v>1</v>
      </c>
      <c r="C67" s="449">
        <v>37249971</v>
      </c>
      <c r="D67" s="469">
        <v>38962342</v>
      </c>
      <c r="E67" s="455">
        <v>0.04596972706368008</v>
      </c>
      <c r="F67" s="436">
        <v>2186866744</v>
      </c>
      <c r="G67" s="267">
        <v>2313749464</v>
      </c>
      <c r="H67" s="268">
        <v>0.05802032535732771</v>
      </c>
      <c r="I67" s="407"/>
    </row>
    <row r="68" spans="1:9" ht="30" customHeight="1">
      <c r="A68" s="25" t="s">
        <v>2</v>
      </c>
      <c r="B68" s="215" t="s">
        <v>43</v>
      </c>
      <c r="C68" s="449">
        <v>66093273</v>
      </c>
      <c r="D68" s="469">
        <v>68559365</v>
      </c>
      <c r="E68" s="455">
        <v>0.03731229954370696</v>
      </c>
      <c r="F68" s="436">
        <v>733371107</v>
      </c>
      <c r="G68" s="267">
        <v>731070473</v>
      </c>
      <c r="H68" s="268">
        <v>-0.0031370665929438823</v>
      </c>
      <c r="I68" s="398" t="s">
        <v>115</v>
      </c>
    </row>
    <row r="69" spans="1:9" ht="30" customHeight="1">
      <c r="A69" s="25" t="s">
        <v>46</v>
      </c>
      <c r="B69" s="215" t="s">
        <v>44</v>
      </c>
      <c r="C69" s="449">
        <v>15653849</v>
      </c>
      <c r="D69" s="469">
        <v>17120272</v>
      </c>
      <c r="E69" s="455">
        <v>0.09367811073174392</v>
      </c>
      <c r="F69" s="436">
        <v>457540777</v>
      </c>
      <c r="G69" s="267">
        <v>552522689</v>
      </c>
      <c r="H69" s="268">
        <v>0.20759223390487014</v>
      </c>
      <c r="I69" s="408"/>
    </row>
    <row r="70" spans="1:9" ht="30" customHeight="1">
      <c r="A70" s="25"/>
      <c r="B70" s="215" t="s">
        <v>1</v>
      </c>
      <c r="C70" s="449">
        <v>81747122</v>
      </c>
      <c r="D70" s="469">
        <v>85679637</v>
      </c>
      <c r="E70" s="455">
        <v>0.04810585258279798</v>
      </c>
      <c r="F70" s="436">
        <v>1190911884</v>
      </c>
      <c r="G70" s="267">
        <v>1283593162</v>
      </c>
      <c r="H70" s="268">
        <v>0.0778237913696056</v>
      </c>
      <c r="I70" s="399" t="s">
        <v>115</v>
      </c>
    </row>
    <row r="71" spans="1:9" ht="30" customHeight="1">
      <c r="A71" s="24"/>
      <c r="B71" s="215" t="s">
        <v>43</v>
      </c>
      <c r="C71" s="449">
        <v>880765</v>
      </c>
      <c r="D71" s="469">
        <v>910154</v>
      </c>
      <c r="E71" s="455">
        <v>0.033367583861756644</v>
      </c>
      <c r="F71" s="436">
        <v>236322</v>
      </c>
      <c r="G71" s="267">
        <v>233856</v>
      </c>
      <c r="H71" s="268">
        <v>-0.01043491507350136</v>
      </c>
      <c r="I71" s="398" t="s">
        <v>115</v>
      </c>
    </row>
    <row r="72" spans="1:9" ht="30" customHeight="1">
      <c r="A72" s="22" t="s">
        <v>14</v>
      </c>
      <c r="B72" s="215" t="s">
        <v>44</v>
      </c>
      <c r="C72" s="449">
        <v>113215</v>
      </c>
      <c r="D72" s="469">
        <v>112502</v>
      </c>
      <c r="E72" s="455">
        <v>-0.0062977520646557705</v>
      </c>
      <c r="F72" s="436">
        <v>217537</v>
      </c>
      <c r="G72" s="267">
        <v>172375</v>
      </c>
      <c r="H72" s="268">
        <v>-0.2076060624169681</v>
      </c>
      <c r="I72" s="396" t="s">
        <v>115</v>
      </c>
    </row>
    <row r="73" spans="1:9" ht="30" customHeight="1">
      <c r="A73" s="25"/>
      <c r="B73" s="215" t="s">
        <v>1</v>
      </c>
      <c r="C73" s="449">
        <v>993980</v>
      </c>
      <c r="D73" s="469">
        <v>1022656</v>
      </c>
      <c r="E73" s="455">
        <v>0.028849675043763456</v>
      </c>
      <c r="F73" s="436">
        <v>453859</v>
      </c>
      <c r="G73" s="267">
        <v>406231</v>
      </c>
      <c r="H73" s="268">
        <v>-0.10494008050958559</v>
      </c>
      <c r="I73" s="397" t="s">
        <v>115</v>
      </c>
    </row>
    <row r="74" spans="1:9" ht="30" customHeight="1">
      <c r="A74" s="24" t="s">
        <v>25</v>
      </c>
      <c r="B74" s="215" t="s">
        <v>43</v>
      </c>
      <c r="C74" s="449">
        <v>27230</v>
      </c>
      <c r="D74" s="469">
        <v>26336</v>
      </c>
      <c r="E74" s="455">
        <v>-0.0328314359162688</v>
      </c>
      <c r="F74" s="436">
        <v>14377</v>
      </c>
      <c r="G74" s="267">
        <v>15594</v>
      </c>
      <c r="H74" s="268">
        <v>0.08464909230020168</v>
      </c>
      <c r="I74" s="399" t="s">
        <v>115</v>
      </c>
    </row>
    <row r="75" spans="1:9" ht="30" customHeight="1">
      <c r="A75" s="24" t="s">
        <v>26</v>
      </c>
      <c r="B75" s="215" t="s">
        <v>43</v>
      </c>
      <c r="C75" s="449">
        <v>23310</v>
      </c>
      <c r="D75" s="469">
        <v>26165</v>
      </c>
      <c r="E75" s="455">
        <v>0.12247962247962252</v>
      </c>
      <c r="F75" s="436">
        <v>5018</v>
      </c>
      <c r="G75" s="267">
        <v>4742</v>
      </c>
      <c r="H75" s="457">
        <v>-0.05500199282582707</v>
      </c>
      <c r="I75" s="396" t="s">
        <v>115</v>
      </c>
    </row>
    <row r="76" spans="1:9" ht="30" customHeight="1">
      <c r="A76" s="24" t="s">
        <v>84</v>
      </c>
      <c r="B76" s="215" t="s">
        <v>43</v>
      </c>
      <c r="C76" s="449">
        <v>194022</v>
      </c>
      <c r="D76" s="469">
        <v>206022</v>
      </c>
      <c r="E76" s="455">
        <v>0.06184865633794101</v>
      </c>
      <c r="F76" s="436">
        <v>1028705</v>
      </c>
      <c r="G76" s="267">
        <v>997747</v>
      </c>
      <c r="H76" s="268">
        <v>-0.030094147496123713</v>
      </c>
      <c r="I76" s="398" t="s">
        <v>115</v>
      </c>
    </row>
    <row r="77" spans="1:9" ht="30" customHeight="1">
      <c r="A77" s="24" t="s">
        <v>27</v>
      </c>
      <c r="B77" s="215" t="s">
        <v>43</v>
      </c>
      <c r="C77" s="449">
        <v>32997</v>
      </c>
      <c r="D77" s="469">
        <v>34153</v>
      </c>
      <c r="E77" s="455">
        <v>0.035033487892838666</v>
      </c>
      <c r="F77" s="436">
        <v>25923</v>
      </c>
      <c r="G77" s="267">
        <v>21542</v>
      </c>
      <c r="H77" s="268">
        <v>-0.16900050148516765</v>
      </c>
      <c r="I77" s="399" t="s">
        <v>115</v>
      </c>
    </row>
    <row r="78" spans="1:9" ht="30" customHeight="1">
      <c r="A78" s="24" t="s">
        <v>28</v>
      </c>
      <c r="B78" s="215" t="s">
        <v>43</v>
      </c>
      <c r="C78" s="449">
        <v>22188</v>
      </c>
      <c r="D78" s="469">
        <v>23823</v>
      </c>
      <c r="E78" s="455">
        <v>0.07368848025959984</v>
      </c>
      <c r="F78" s="436">
        <v>2065</v>
      </c>
      <c r="G78" s="267">
        <v>2595</v>
      </c>
      <c r="H78" s="268">
        <v>0.2566585956416465</v>
      </c>
      <c r="I78" s="399" t="s">
        <v>115</v>
      </c>
    </row>
    <row r="79" spans="1:9" ht="30" customHeight="1">
      <c r="A79" s="24" t="s">
        <v>29</v>
      </c>
      <c r="B79" s="215" t="s">
        <v>43</v>
      </c>
      <c r="C79" s="449">
        <v>86</v>
      </c>
      <c r="D79" s="469">
        <v>0</v>
      </c>
      <c r="E79" s="455">
        <v>-1</v>
      </c>
      <c r="F79" s="436">
        <v>0</v>
      </c>
      <c r="G79" s="267">
        <v>0</v>
      </c>
      <c r="H79" s="268" t="s">
        <v>116</v>
      </c>
      <c r="I79" s="399" t="s">
        <v>115</v>
      </c>
    </row>
    <row r="80" spans="1:9" ht="30" customHeight="1">
      <c r="A80" s="24"/>
      <c r="B80" s="215" t="s">
        <v>43</v>
      </c>
      <c r="C80" s="449">
        <v>124232</v>
      </c>
      <c r="D80" s="469">
        <v>133178</v>
      </c>
      <c r="E80" s="455">
        <v>0.0720104320947903</v>
      </c>
      <c r="F80" s="436">
        <v>0</v>
      </c>
      <c r="G80" s="267">
        <v>0</v>
      </c>
      <c r="H80" s="268" t="s">
        <v>116</v>
      </c>
      <c r="I80" s="401"/>
    </row>
    <row r="81" spans="1:9" ht="30" customHeight="1">
      <c r="A81" s="22" t="s">
        <v>30</v>
      </c>
      <c r="B81" s="215" t="s">
        <v>44</v>
      </c>
      <c r="C81" s="449">
        <v>8</v>
      </c>
      <c r="D81" s="469">
        <v>1354</v>
      </c>
      <c r="E81" s="455">
        <v>168.25</v>
      </c>
      <c r="F81" s="436">
        <v>0</v>
      </c>
      <c r="G81" s="267">
        <v>0</v>
      </c>
      <c r="H81" s="268" t="s">
        <v>116</v>
      </c>
      <c r="I81" s="396" t="s">
        <v>115</v>
      </c>
    </row>
    <row r="82" spans="1:9" ht="30" customHeight="1">
      <c r="A82" s="22"/>
      <c r="B82" s="215" t="s">
        <v>1</v>
      </c>
      <c r="C82" s="449">
        <v>124240</v>
      </c>
      <c r="D82" s="469">
        <v>134532</v>
      </c>
      <c r="E82" s="455">
        <v>0.08283966516419827</v>
      </c>
      <c r="F82" s="436">
        <v>0</v>
      </c>
      <c r="G82" s="267">
        <v>0</v>
      </c>
      <c r="H82" s="268" t="s">
        <v>116</v>
      </c>
      <c r="I82" s="397" t="s">
        <v>115</v>
      </c>
    </row>
    <row r="83" spans="1:9" ht="30" customHeight="1">
      <c r="A83" s="24"/>
      <c r="B83" s="215" t="s">
        <v>43</v>
      </c>
      <c r="C83" s="449">
        <v>347446</v>
      </c>
      <c r="D83" s="469">
        <v>384390</v>
      </c>
      <c r="E83" s="455">
        <v>0.10633019231765517</v>
      </c>
      <c r="F83" s="436">
        <v>472308</v>
      </c>
      <c r="G83" s="267">
        <v>481418</v>
      </c>
      <c r="H83" s="268">
        <v>0.019288261049992705</v>
      </c>
      <c r="I83" s="401"/>
    </row>
    <row r="84" spans="1:9" ht="30" customHeight="1">
      <c r="A84" s="22" t="s">
        <v>54</v>
      </c>
      <c r="B84" s="215" t="s">
        <v>44</v>
      </c>
      <c r="C84" s="449">
        <v>274540</v>
      </c>
      <c r="D84" s="469">
        <v>297894</v>
      </c>
      <c r="E84" s="455">
        <v>0.08506592846215488</v>
      </c>
      <c r="F84" s="436">
        <v>136669</v>
      </c>
      <c r="G84" s="267">
        <v>514941</v>
      </c>
      <c r="H84" s="268">
        <v>2.767796647374313</v>
      </c>
      <c r="I84" s="396" t="s">
        <v>115</v>
      </c>
    </row>
    <row r="85" spans="1:9" ht="30" customHeight="1">
      <c r="A85" s="23"/>
      <c r="B85" s="215" t="s">
        <v>1</v>
      </c>
      <c r="C85" s="449">
        <v>621986</v>
      </c>
      <c r="D85" s="469">
        <v>682284</v>
      </c>
      <c r="E85" s="455">
        <v>0.096944304212635</v>
      </c>
      <c r="F85" s="436">
        <v>608977</v>
      </c>
      <c r="G85" s="267">
        <v>996359</v>
      </c>
      <c r="H85" s="268">
        <v>0.6361192623038308</v>
      </c>
      <c r="I85" s="397" t="s">
        <v>115</v>
      </c>
    </row>
    <row r="86" spans="1:9" ht="30" customHeight="1">
      <c r="A86" s="24" t="s">
        <v>34</v>
      </c>
      <c r="B86" s="215" t="s">
        <v>43</v>
      </c>
      <c r="C86" s="449">
        <v>98012</v>
      </c>
      <c r="D86" s="469">
        <v>102659</v>
      </c>
      <c r="E86" s="455">
        <v>0.04741256172713548</v>
      </c>
      <c r="F86" s="436">
        <v>48693</v>
      </c>
      <c r="G86" s="267">
        <v>44700</v>
      </c>
      <c r="H86" s="268">
        <v>-0.08200357340890885</v>
      </c>
      <c r="I86" s="397" t="s">
        <v>115</v>
      </c>
    </row>
    <row r="87" spans="1:9" ht="30" customHeight="1">
      <c r="A87" s="24"/>
      <c r="B87" s="215" t="s">
        <v>58</v>
      </c>
      <c r="C87" s="449">
        <v>462871</v>
      </c>
      <c r="D87" s="469">
        <v>573824</v>
      </c>
      <c r="E87" s="455">
        <v>0.2397060952187542</v>
      </c>
      <c r="F87" s="436">
        <v>0</v>
      </c>
      <c r="G87" s="267">
        <v>0</v>
      </c>
      <c r="H87" s="268" t="s">
        <v>116</v>
      </c>
      <c r="I87" s="409"/>
    </row>
    <row r="88" spans="1:9" ht="30" customHeight="1">
      <c r="A88" s="22" t="s">
        <v>57</v>
      </c>
      <c r="B88" s="8" t="s">
        <v>59</v>
      </c>
      <c r="C88" s="449">
        <v>149445</v>
      </c>
      <c r="D88" s="469">
        <v>106846</v>
      </c>
      <c r="E88" s="457">
        <v>-0.28504801097393695</v>
      </c>
      <c r="F88" s="436">
        <v>309277.5</v>
      </c>
      <c r="G88" s="267">
        <v>333890</v>
      </c>
      <c r="H88" s="272">
        <v>0.07958063551341432</v>
      </c>
      <c r="I88" s="396"/>
    </row>
    <row r="89" spans="1:9" ht="30" customHeight="1" thickBot="1">
      <c r="A89" s="22"/>
      <c r="B89" s="101" t="s">
        <v>60</v>
      </c>
      <c r="C89" s="453">
        <v>612316</v>
      </c>
      <c r="D89" s="469">
        <v>680670</v>
      </c>
      <c r="E89" s="457">
        <v>0.11163190248172516</v>
      </c>
      <c r="F89" s="446">
        <v>309277.5</v>
      </c>
      <c r="G89" s="267">
        <v>333890</v>
      </c>
      <c r="H89" s="272">
        <v>0.07958063551341432</v>
      </c>
      <c r="I89" s="394"/>
    </row>
    <row r="90" spans="1:9" ht="30" customHeight="1" thickTop="1">
      <c r="A90" s="102" t="s">
        <v>36</v>
      </c>
      <c r="B90" s="216" t="s">
        <v>43</v>
      </c>
      <c r="C90" s="452">
        <v>106644116</v>
      </c>
      <c r="D90" s="471">
        <v>111065844</v>
      </c>
      <c r="E90" s="461">
        <v>0.041462465683526295</v>
      </c>
      <c r="F90" s="439">
        <v>1007262433.3</v>
      </c>
      <c r="G90" s="279">
        <v>985155135</v>
      </c>
      <c r="H90" s="280">
        <v>-0.02194790311753403</v>
      </c>
      <c r="I90" s="410" t="s">
        <v>115</v>
      </c>
    </row>
    <row r="91" spans="1:9" ht="30" customHeight="1">
      <c r="A91" s="29"/>
      <c r="B91" s="215" t="s">
        <v>44</v>
      </c>
      <c r="C91" s="449">
        <v>49578624</v>
      </c>
      <c r="D91" s="469">
        <v>53312648</v>
      </c>
      <c r="E91" s="455">
        <v>0.0753152003573152</v>
      </c>
      <c r="F91" s="436">
        <v>2609058465.5</v>
      </c>
      <c r="G91" s="267">
        <v>2852766646</v>
      </c>
      <c r="H91" s="268">
        <v>0.09340847808609598</v>
      </c>
      <c r="I91" s="404" t="s">
        <v>115</v>
      </c>
    </row>
    <row r="92" spans="1:9" ht="30" customHeight="1" thickBot="1">
      <c r="A92" s="30" t="s">
        <v>37</v>
      </c>
      <c r="B92" s="433" t="s">
        <v>1</v>
      </c>
      <c r="C92" s="453">
        <v>156222740</v>
      </c>
      <c r="D92" s="470">
        <v>164378492</v>
      </c>
      <c r="E92" s="462">
        <v>0.052205920853775734</v>
      </c>
      <c r="F92" s="440">
        <v>3616320898.8</v>
      </c>
      <c r="G92" s="276">
        <v>3837921781</v>
      </c>
      <c r="H92" s="277">
        <v>0.06127799174944171</v>
      </c>
      <c r="I92" s="402" t="s">
        <v>115</v>
      </c>
    </row>
    <row r="93" spans="1:9" ht="30" customHeight="1" thickTop="1">
      <c r="A93" s="12"/>
      <c r="B93" s="14" t="s">
        <v>169</v>
      </c>
      <c r="E93" s="14"/>
      <c r="G93" s="14"/>
      <c r="H93" s="15"/>
      <c r="I93" s="15"/>
    </row>
    <row r="94" spans="1:9" ht="30" customHeight="1">
      <c r="A94" s="16" t="s">
        <v>87</v>
      </c>
      <c r="B94" s="17"/>
      <c r="E94" s="16"/>
      <c r="G94" s="16"/>
      <c r="H94" s="18"/>
      <c r="I94" s="18"/>
    </row>
    <row r="95" spans="1:9" ht="30" customHeight="1">
      <c r="A95" s="16" t="s">
        <v>167</v>
      </c>
      <c r="I95" s="1"/>
    </row>
    <row r="96" ht="30" customHeight="1"/>
    <row r="97" ht="30" customHeight="1"/>
    <row r="98" ht="30" customHeight="1"/>
  </sheetData>
  <sheetProtection/>
  <mergeCells count="5">
    <mergeCell ref="A62:A64"/>
    <mergeCell ref="A1:I1"/>
    <mergeCell ref="A2:B2"/>
    <mergeCell ref="C2:E2"/>
    <mergeCell ref="F2:H2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41" r:id="rId1"/>
  <headerFooter alignWithMargins="0">
    <oddHeader>&amp;R&amp;22管理課</oddHead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東京航空局</dc:creator>
  <cp:keywords/>
  <dc:description/>
  <cp:lastModifiedBy>test</cp:lastModifiedBy>
  <cp:lastPrinted>2018-07-30T04:13:52Z</cp:lastPrinted>
  <dcterms:created xsi:type="dcterms:W3CDTF">2001-02-01T06:36:37Z</dcterms:created>
  <dcterms:modified xsi:type="dcterms:W3CDTF">2018-07-30T04:14:36Z</dcterms:modified>
  <cp:category/>
  <cp:version/>
  <cp:contentType/>
  <cp:contentStatus/>
</cp:coreProperties>
</file>