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598" activeTab="0"/>
  </bookViews>
  <sheets>
    <sheet name="入力シート" sheetId="1" r:id="rId1"/>
    <sheet name="入力シート 着陸回数" sheetId="2" r:id="rId2"/>
    <sheet name="地区別 " sheetId="3" r:id="rId3"/>
    <sheet name="局議用 " sheetId="4" r:id="rId4"/>
    <sheet name="ホームページ掲載用" sheetId="5" r:id="rId5"/>
  </sheets>
  <definedNames>
    <definedName name="_xlfn.SUMIFS" hidden="1">#NAME?</definedName>
    <definedName name="_xlnm.Print_Area" localSheetId="4">'ホームページ掲載用'!$A$1:$G$97</definedName>
    <definedName name="_xlnm.Print_Area" localSheetId="3">'局議用 '!$A$1:$J$97</definedName>
    <definedName name="_xlnm.Print_Area" localSheetId="2">'地区別 '!$A$1:$M$95</definedName>
    <definedName name="_xlnm.Print_Area" localSheetId="0">'入力シート'!$A$1:$I$118</definedName>
    <definedName name="_xlnm.Print_Area" localSheetId="1">'入力シート 着陸回数'!$A$1:$L$110</definedName>
    <definedName name="_xlnm.Print_Titles" localSheetId="4">'ホームページ掲載用'!$2:$3</definedName>
    <definedName name="_xlnm.Print_Titles" localSheetId="3">'局議用 '!$2:$3</definedName>
  </definedNames>
  <calcPr fullCalcOnLoad="1"/>
</workbook>
</file>

<file path=xl/sharedStrings.xml><?xml version="1.0" encoding="utf-8"?>
<sst xmlns="http://schemas.openxmlformats.org/spreadsheetml/2006/main" count="960" uniqueCount="132">
  <si>
    <t>旅客数（人）</t>
  </si>
  <si>
    <t>計</t>
  </si>
  <si>
    <t>東京</t>
  </si>
  <si>
    <t>第一種空港</t>
  </si>
  <si>
    <t>新千歳</t>
  </si>
  <si>
    <t>旭川</t>
  </si>
  <si>
    <t>稚内</t>
  </si>
  <si>
    <t>　</t>
  </si>
  <si>
    <t>釧路</t>
  </si>
  <si>
    <t>帯広</t>
  </si>
  <si>
    <t>函館</t>
  </si>
  <si>
    <t>仙台</t>
  </si>
  <si>
    <t>秋田</t>
  </si>
  <si>
    <t>山形</t>
  </si>
  <si>
    <t>新潟</t>
  </si>
  <si>
    <t>第二種空港</t>
  </si>
  <si>
    <t>利尻</t>
  </si>
  <si>
    <t>礼文</t>
  </si>
  <si>
    <t>奥尻</t>
  </si>
  <si>
    <t>中標津</t>
  </si>
  <si>
    <t>女満別</t>
  </si>
  <si>
    <t>青森</t>
  </si>
  <si>
    <t>花巻</t>
  </si>
  <si>
    <t>庄内</t>
  </si>
  <si>
    <t>福島</t>
  </si>
  <si>
    <t>大島</t>
  </si>
  <si>
    <t>三宅島</t>
  </si>
  <si>
    <t>新島</t>
  </si>
  <si>
    <t>神津島</t>
  </si>
  <si>
    <t>佐渡</t>
  </si>
  <si>
    <t>松本</t>
  </si>
  <si>
    <t>第三種空港</t>
  </si>
  <si>
    <t>丘珠</t>
  </si>
  <si>
    <t>共用飛行場</t>
  </si>
  <si>
    <t>調布</t>
  </si>
  <si>
    <t>その他飛行場</t>
  </si>
  <si>
    <t>東京航空局</t>
  </si>
  <si>
    <t>合　　計</t>
  </si>
  <si>
    <t>北海道地区</t>
  </si>
  <si>
    <t>東北地区</t>
  </si>
  <si>
    <t>旅　　客</t>
  </si>
  <si>
    <t>貨　　物</t>
  </si>
  <si>
    <t>備　　考</t>
  </si>
  <si>
    <t>対前年同月比（％）</t>
  </si>
  <si>
    <t>国内</t>
  </si>
  <si>
    <t>国際</t>
  </si>
  <si>
    <t>合計</t>
  </si>
  <si>
    <t>（羽田）</t>
  </si>
  <si>
    <t>（羽田）</t>
  </si>
  <si>
    <t>貨物（kg）</t>
  </si>
  <si>
    <t>貨物量（kg）</t>
  </si>
  <si>
    <t>（注）</t>
  </si>
  <si>
    <t>成田</t>
  </si>
  <si>
    <t>花巻</t>
  </si>
  <si>
    <t>空港等名</t>
  </si>
  <si>
    <t>静岡</t>
  </si>
  <si>
    <t>関東信越静岡地区</t>
  </si>
  <si>
    <t>関東信越静岡地区</t>
  </si>
  <si>
    <t>百里</t>
  </si>
  <si>
    <t>国内</t>
  </si>
  <si>
    <t>国際</t>
  </si>
  <si>
    <t>計</t>
  </si>
  <si>
    <t>第二種国内</t>
  </si>
  <si>
    <t>第二種国際</t>
  </si>
  <si>
    <t>第三種国内</t>
  </si>
  <si>
    <t>第三種国際</t>
  </si>
  <si>
    <t>共用国内</t>
  </si>
  <si>
    <t>共用国際</t>
  </si>
  <si>
    <t>第一種国内</t>
  </si>
  <si>
    <t>第一種国際</t>
  </si>
  <si>
    <t>その他国内</t>
  </si>
  <si>
    <t>国内</t>
  </si>
  <si>
    <t>国際</t>
  </si>
  <si>
    <t>第一種空港以外</t>
  </si>
  <si>
    <t>（地方空港）合計</t>
  </si>
  <si>
    <r>
      <t>礼文</t>
    </r>
    <r>
      <rPr>
        <sz val="14"/>
        <color indexed="10"/>
        <rFont val="ＭＳ Ｐゴシック"/>
        <family val="3"/>
      </rPr>
      <t>（H21.4～休止）</t>
    </r>
  </si>
  <si>
    <t>紋別</t>
  </si>
  <si>
    <t>紋別</t>
  </si>
  <si>
    <t>大館能代</t>
  </si>
  <si>
    <t>大館能代</t>
  </si>
  <si>
    <t>大館能代</t>
  </si>
  <si>
    <t>三沢</t>
  </si>
  <si>
    <t>三沢</t>
  </si>
  <si>
    <t>成田</t>
  </si>
  <si>
    <t>八丈島</t>
  </si>
  <si>
    <t>八丈島</t>
  </si>
  <si>
    <t>八丈島</t>
  </si>
  <si>
    <r>
      <t>　（１）</t>
    </r>
    <r>
      <rPr>
        <b/>
        <sz val="14"/>
        <rFont val="ＭＳ Ｐゴシック"/>
        <family val="3"/>
      </rPr>
      <t>東京航空局調べ（但し、成田は成田国際空港株式会社、東京税関作成の資料による）</t>
    </r>
  </si>
  <si>
    <r>
      <t xml:space="preserve">                       （１）</t>
    </r>
    <r>
      <rPr>
        <b/>
        <sz val="20"/>
        <rFont val="ＭＳ Ｐゴシック"/>
        <family val="3"/>
      </rPr>
      <t>東京航空局調べ（但し成田は、成田国際空港株式会社、東京税関作成の資料による）</t>
    </r>
  </si>
  <si>
    <t>紋別</t>
  </si>
  <si>
    <t>国内</t>
  </si>
  <si>
    <t>着陸回数</t>
  </si>
  <si>
    <t>対前年
同月比（％）</t>
  </si>
  <si>
    <t>対前年
同月増減（％）</t>
  </si>
  <si>
    <t>旅　　客</t>
  </si>
  <si>
    <t>貨　　物</t>
  </si>
  <si>
    <t xml:space="preserve">  （注）</t>
  </si>
  <si>
    <t>定期</t>
  </si>
  <si>
    <t>その他</t>
  </si>
  <si>
    <t>民間機 計</t>
  </si>
  <si>
    <t>対前年
同月比（％）</t>
  </si>
  <si>
    <t>定期</t>
  </si>
  <si>
    <t>その他</t>
  </si>
  <si>
    <t>計</t>
  </si>
  <si>
    <t>着陸回数（民間機）</t>
  </si>
  <si>
    <t xml:space="preserve">                     　（３）対前年同月比（％）について前年実績が無い場合「－」と記載</t>
  </si>
  <si>
    <t xml:space="preserve">                     　（２）着陸回数の「その他」は、チャーター便、ダイバート機、プライベート機等</t>
  </si>
  <si>
    <t>　（２）着陸回数の「その他」は、チャーター便、ダイバート機、プライベート機等</t>
  </si>
  <si>
    <t>　（３）対前年同月比（％）について前年実績が無い場合「－」と記載</t>
  </si>
  <si>
    <t>-</t>
  </si>
  <si>
    <t>紋別</t>
  </si>
  <si>
    <t>大館能代</t>
  </si>
  <si>
    <t>三沢</t>
  </si>
  <si>
    <t>（羽田）</t>
  </si>
  <si>
    <t>八丈島</t>
  </si>
  <si>
    <t>H28.8 民間機計</t>
  </si>
  <si>
    <t>H29.8 民間機計</t>
  </si>
  <si>
    <t>-</t>
  </si>
  <si>
    <t>-</t>
  </si>
  <si>
    <t>備　　　考</t>
  </si>
  <si>
    <t xml:space="preserve"> </t>
  </si>
  <si>
    <t>－</t>
  </si>
  <si>
    <t>-</t>
  </si>
  <si>
    <t>H29.2 旅客数（人）</t>
  </si>
  <si>
    <t>H30.2 旅客数（人）</t>
  </si>
  <si>
    <t>H29.2 貨物量（kg）</t>
  </si>
  <si>
    <t>H30.2 貨物量（kg）</t>
  </si>
  <si>
    <t>H29.2 定期</t>
  </si>
  <si>
    <t>H30.2 定期</t>
  </si>
  <si>
    <t>H29.2 その他</t>
  </si>
  <si>
    <t>H30.2 その他</t>
  </si>
  <si>
    <t>管内空港の利用概況集計表（平成30年2月速報値）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</si>
</sst>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%"/>
    <numFmt numFmtId="179" formatCode="0.000_ "/>
    <numFmt numFmtId="180" formatCode="\+0.0%;\-0.0%"/>
    <numFmt numFmtId="181" formatCode="0_);[Red]\(0\)"/>
    <numFmt numFmtId="182" formatCode="0_ "/>
    <numFmt numFmtId="183" formatCode="#,##0_);[Red]\(#,##0\)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2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6"/>
      <color indexed="8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1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dashed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thin"/>
      <bottom style="medium"/>
    </border>
    <border>
      <left style="thin"/>
      <right style="thin"/>
      <top style="thick"/>
      <bottom style="dashed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dashed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dashed"/>
    </border>
    <border>
      <left style="medium"/>
      <right style="thin"/>
      <top style="thick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 style="dash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thin"/>
      <bottom style="thick"/>
    </border>
    <border>
      <left style="thin"/>
      <right style="medium"/>
      <top style="thick"/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ashed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dashed"/>
    </border>
    <border>
      <left style="thin"/>
      <right>
        <color indexed="63"/>
      </right>
      <top style="thin"/>
      <bottom style="thick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dashed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dashed"/>
      <bottom style="thin"/>
    </border>
    <border>
      <left style="medium"/>
      <right style="thick"/>
      <top style="medium"/>
      <bottom style="dashed"/>
    </border>
    <border>
      <left style="medium"/>
      <right style="thick"/>
      <top style="dashed"/>
      <bottom>
        <color indexed="63"/>
      </bottom>
    </border>
    <border>
      <left style="medium"/>
      <right style="thick"/>
      <top style="thin"/>
      <bottom style="thin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 style="thick"/>
      <top style="thin"/>
      <bottom style="dotted"/>
    </border>
    <border>
      <left>
        <color indexed="63"/>
      </left>
      <right style="thick"/>
      <top style="thick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thick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/>
      <protection/>
    </xf>
    <xf numFmtId="0" fontId="56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38" fontId="0" fillId="0" borderId="0" xfId="48" applyAlignment="1">
      <alignment/>
    </xf>
    <xf numFmtId="38" fontId="0" fillId="0" borderId="0" xfId="48" applyAlignment="1">
      <alignment horizontal="center"/>
    </xf>
    <xf numFmtId="38" fontId="7" fillId="0" borderId="10" xfId="48" applyFont="1" applyBorder="1" applyAlignment="1">
      <alignment horizontal="center"/>
    </xf>
    <xf numFmtId="38" fontId="7" fillId="0" borderId="11" xfId="48" applyFont="1" applyBorder="1" applyAlignment="1">
      <alignment horizontal="center"/>
    </xf>
    <xf numFmtId="178" fontId="0" fillId="0" borderId="0" xfId="42" applyNumberFormat="1" applyAlignment="1">
      <alignment/>
    </xf>
    <xf numFmtId="38" fontId="11" fillId="0" borderId="12" xfId="48" applyFont="1" applyBorder="1" applyAlignment="1">
      <alignment horizontal="center"/>
    </xf>
    <xf numFmtId="38" fontId="7" fillId="0" borderId="13" xfId="48" applyFont="1" applyBorder="1" applyAlignment="1">
      <alignment horizontal="centerContinuous"/>
    </xf>
    <xf numFmtId="38" fontId="7" fillId="0" borderId="14" xfId="48" applyFont="1" applyBorder="1" applyAlignment="1">
      <alignment horizontal="center"/>
    </xf>
    <xf numFmtId="38" fontId="7" fillId="0" borderId="15" xfId="48" applyFont="1" applyBorder="1" applyAlignment="1">
      <alignment horizontal="center"/>
    </xf>
    <xf numFmtId="38" fontId="7" fillId="0" borderId="16" xfId="48" applyFont="1" applyBorder="1" applyAlignment="1">
      <alignment horizontal="center"/>
    </xf>
    <xf numFmtId="0" fontId="0" fillId="0" borderId="0" xfId="0" applyBorder="1" applyAlignment="1">
      <alignment/>
    </xf>
    <xf numFmtId="38" fontId="7" fillId="0" borderId="17" xfId="48" applyFont="1" applyBorder="1" applyAlignment="1">
      <alignment horizontal="centerContinuous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38" fontId="11" fillId="0" borderId="18" xfId="48" applyFont="1" applyBorder="1" applyAlignment="1">
      <alignment horizontal="centerContinuous"/>
    </xf>
    <xf numFmtId="38" fontId="11" fillId="0" borderId="19" xfId="48" applyFont="1" applyBorder="1" applyAlignment="1">
      <alignment horizontal="centerContinuous"/>
    </xf>
    <xf numFmtId="38" fontId="11" fillId="0" borderId="20" xfId="48" applyFont="1" applyBorder="1" applyAlignment="1">
      <alignment horizontal="centerContinuous"/>
    </xf>
    <xf numFmtId="38" fontId="6" fillId="0" borderId="21" xfId="48" applyFont="1" applyBorder="1" applyAlignment="1">
      <alignment horizontal="center"/>
    </xf>
    <xf numFmtId="38" fontId="6" fillId="0" borderId="22" xfId="48" applyFont="1" applyBorder="1" applyAlignment="1">
      <alignment horizontal="center"/>
    </xf>
    <xf numFmtId="38" fontId="6" fillId="0" borderId="23" xfId="48" applyFont="1" applyBorder="1" applyAlignment="1">
      <alignment horizontal="center"/>
    </xf>
    <xf numFmtId="38" fontId="6" fillId="0" borderId="24" xfId="48" applyFont="1" applyBorder="1" applyAlignment="1">
      <alignment horizontal="center"/>
    </xf>
    <xf numFmtId="179" fontId="14" fillId="0" borderId="0" xfId="0" applyNumberFormat="1" applyFont="1" applyAlignment="1">
      <alignment/>
    </xf>
    <xf numFmtId="38" fontId="11" fillId="0" borderId="25" xfId="48" applyFont="1" applyBorder="1" applyAlignment="1">
      <alignment horizontal="centerContinuous"/>
    </xf>
    <xf numFmtId="38" fontId="7" fillId="0" borderId="26" xfId="48" applyFont="1" applyBorder="1" applyAlignment="1">
      <alignment horizontal="center"/>
    </xf>
    <xf numFmtId="38" fontId="6" fillId="33" borderId="21" xfId="48" applyFont="1" applyFill="1" applyBorder="1" applyAlignment="1">
      <alignment horizontal="center"/>
    </xf>
    <xf numFmtId="38" fontId="6" fillId="33" borderId="27" xfId="48" applyFont="1" applyFill="1" applyBorder="1" applyAlignment="1">
      <alignment horizontal="center"/>
    </xf>
    <xf numFmtId="38" fontId="11" fillId="0" borderId="28" xfId="48" applyFont="1" applyBorder="1" applyAlignment="1">
      <alignment horizontal="center"/>
    </xf>
    <xf numFmtId="38" fontId="6" fillId="0" borderId="23" xfId="48" applyFont="1" applyFill="1" applyBorder="1" applyAlignment="1">
      <alignment horizontal="center"/>
    </xf>
    <xf numFmtId="38" fontId="6" fillId="0" borderId="21" xfId="48" applyFont="1" applyFill="1" applyBorder="1" applyAlignment="1">
      <alignment horizontal="center"/>
    </xf>
    <xf numFmtId="38" fontId="6" fillId="0" borderId="22" xfId="48" applyFont="1" applyFill="1" applyBorder="1" applyAlignment="1">
      <alignment horizontal="center"/>
    </xf>
    <xf numFmtId="38" fontId="7" fillId="0" borderId="21" xfId="48" applyFont="1" applyFill="1" applyBorder="1" applyAlignment="1">
      <alignment horizontal="center"/>
    </xf>
    <xf numFmtId="38" fontId="7" fillId="0" borderId="29" xfId="48" applyFont="1" applyFill="1" applyBorder="1" applyAlignment="1">
      <alignment horizontal="center"/>
    </xf>
    <xf numFmtId="38" fontId="7" fillId="0" borderId="27" xfId="48" applyFont="1" applyFill="1" applyBorder="1" applyAlignment="1">
      <alignment horizontal="center"/>
    </xf>
    <xf numFmtId="38" fontId="7" fillId="0" borderId="23" xfId="48" applyFont="1" applyFill="1" applyBorder="1" applyAlignment="1">
      <alignment horizontal="center"/>
    </xf>
    <xf numFmtId="38" fontId="7" fillId="0" borderId="22" xfId="48" applyFont="1" applyFill="1" applyBorder="1" applyAlignment="1">
      <alignment horizontal="center"/>
    </xf>
    <xf numFmtId="38" fontId="7" fillId="0" borderId="30" xfId="48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38" fontId="7" fillId="0" borderId="24" xfId="48" applyFont="1" applyFill="1" applyBorder="1" applyAlignment="1">
      <alignment horizontal="center"/>
    </xf>
    <xf numFmtId="38" fontId="7" fillId="0" borderId="31" xfId="48" applyFont="1" applyFill="1" applyBorder="1" applyAlignment="1">
      <alignment horizontal="center"/>
    </xf>
    <xf numFmtId="38" fontId="7" fillId="0" borderId="32" xfId="48" applyFont="1" applyFill="1" applyBorder="1" applyAlignment="1">
      <alignment horizontal="center"/>
    </xf>
    <xf numFmtId="38" fontId="7" fillId="0" borderId="33" xfId="48" applyFont="1" applyFill="1" applyBorder="1" applyAlignment="1">
      <alignment horizontal="center"/>
    </xf>
    <xf numFmtId="38" fontId="8" fillId="0" borderId="34" xfId="48" applyFont="1" applyFill="1" applyBorder="1" applyAlignment="1">
      <alignment/>
    </xf>
    <xf numFmtId="38" fontId="8" fillId="0" borderId="35" xfId="48" applyFont="1" applyFill="1" applyBorder="1" applyAlignment="1">
      <alignment/>
    </xf>
    <xf numFmtId="38" fontId="8" fillId="0" borderId="36" xfId="48" applyFont="1" applyFill="1" applyBorder="1" applyAlignment="1">
      <alignment/>
    </xf>
    <xf numFmtId="38" fontId="8" fillId="0" borderId="37" xfId="48" applyFont="1" applyFill="1" applyBorder="1" applyAlignment="1">
      <alignment/>
    </xf>
    <xf numFmtId="38" fontId="8" fillId="0" borderId="10" xfId="48" applyFont="1" applyFill="1" applyBorder="1" applyAlignment="1">
      <alignment/>
    </xf>
    <xf numFmtId="38" fontId="8" fillId="0" borderId="38" xfId="48" applyFont="1" applyFill="1" applyBorder="1" applyAlignment="1">
      <alignment/>
    </xf>
    <xf numFmtId="38" fontId="8" fillId="0" borderId="39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38" fontId="9" fillId="0" borderId="12" xfId="48" applyFont="1" applyFill="1" applyBorder="1" applyAlignment="1">
      <alignment/>
    </xf>
    <xf numFmtId="0" fontId="0" fillId="0" borderId="0" xfId="0" applyFill="1" applyAlignment="1">
      <alignment/>
    </xf>
    <xf numFmtId="38" fontId="0" fillId="0" borderId="0" xfId="48" applyFill="1" applyAlignment="1">
      <alignment/>
    </xf>
    <xf numFmtId="38" fontId="7" fillId="0" borderId="40" xfId="48" applyFont="1" applyFill="1" applyBorder="1" applyAlignment="1">
      <alignment horizontal="center"/>
    </xf>
    <xf numFmtId="38" fontId="7" fillId="0" borderId="34" xfId="48" applyFont="1" applyFill="1" applyBorder="1" applyAlignment="1">
      <alignment horizontal="center"/>
    </xf>
    <xf numFmtId="38" fontId="6" fillId="0" borderId="18" xfId="48" applyFont="1" applyFill="1" applyBorder="1" applyAlignment="1">
      <alignment horizontal="centerContinuous"/>
    </xf>
    <xf numFmtId="38" fontId="0" fillId="0" borderId="19" xfId="48" applyFill="1" applyBorder="1" applyAlignment="1">
      <alignment horizontal="centerContinuous"/>
    </xf>
    <xf numFmtId="38" fontId="7" fillId="0" borderId="24" xfId="48" applyFont="1" applyFill="1" applyBorder="1" applyAlignment="1">
      <alignment horizontal="centerContinuous"/>
    </xf>
    <xf numFmtId="38" fontId="7" fillId="0" borderId="0" xfId="48" applyFont="1" applyFill="1" applyBorder="1" applyAlignment="1">
      <alignment horizontal="centerContinuous"/>
    </xf>
    <xf numFmtId="178" fontId="7" fillId="0" borderId="41" xfId="42" applyNumberFormat="1" applyFont="1" applyFill="1" applyBorder="1" applyAlignment="1">
      <alignment horizontal="center"/>
    </xf>
    <xf numFmtId="38" fontId="7" fillId="0" borderId="42" xfId="48" applyFont="1" applyFill="1" applyBorder="1" applyAlignment="1">
      <alignment horizontal="center"/>
    </xf>
    <xf numFmtId="38" fontId="7" fillId="0" borderId="36" xfId="48" applyFont="1" applyFill="1" applyBorder="1" applyAlignment="1">
      <alignment horizontal="center"/>
    </xf>
    <xf numFmtId="38" fontId="8" fillId="0" borderId="43" xfId="48" applyNumberFormat="1" applyFont="1" applyFill="1" applyBorder="1" applyAlignment="1">
      <alignment/>
    </xf>
    <xf numFmtId="38" fontId="7" fillId="0" borderId="44" xfId="48" applyFont="1" applyFill="1" applyBorder="1" applyAlignment="1">
      <alignment horizontal="center"/>
    </xf>
    <xf numFmtId="38" fontId="7" fillId="0" borderId="37" xfId="48" applyFont="1" applyFill="1" applyBorder="1" applyAlignment="1">
      <alignment horizontal="center"/>
    </xf>
    <xf numFmtId="38" fontId="7" fillId="0" borderId="45" xfId="48" applyFont="1" applyFill="1" applyBorder="1" applyAlignment="1">
      <alignment horizontal="center"/>
    </xf>
    <xf numFmtId="38" fontId="7" fillId="0" borderId="35" xfId="48" applyFont="1" applyFill="1" applyBorder="1" applyAlignment="1">
      <alignment horizontal="center"/>
    </xf>
    <xf numFmtId="38" fontId="7" fillId="0" borderId="46" xfId="48" applyFont="1" applyFill="1" applyBorder="1" applyAlignment="1">
      <alignment horizontal="center"/>
    </xf>
    <xf numFmtId="38" fontId="7" fillId="0" borderId="10" xfId="48" applyFont="1" applyFill="1" applyBorder="1" applyAlignment="1">
      <alignment horizontal="center"/>
    </xf>
    <xf numFmtId="38" fontId="7" fillId="0" borderId="47" xfId="48" applyFont="1" applyFill="1" applyBorder="1" applyAlignment="1">
      <alignment horizontal="center"/>
    </xf>
    <xf numFmtId="38" fontId="7" fillId="0" borderId="11" xfId="48" applyFont="1" applyFill="1" applyBorder="1" applyAlignment="1">
      <alignment horizontal="center"/>
    </xf>
    <xf numFmtId="38" fontId="8" fillId="0" borderId="48" xfId="48" applyNumberFormat="1" applyFont="1" applyFill="1" applyBorder="1" applyAlignment="1">
      <alignment horizontal="right"/>
    </xf>
    <xf numFmtId="38" fontId="7" fillId="0" borderId="49" xfId="48" applyFont="1" applyFill="1" applyBorder="1" applyAlignment="1">
      <alignment horizontal="center"/>
    </xf>
    <xf numFmtId="38" fontId="7" fillId="0" borderId="50" xfId="48" applyFont="1" applyFill="1" applyBorder="1" applyAlignment="1">
      <alignment horizontal="center"/>
    </xf>
    <xf numFmtId="38" fontId="9" fillId="0" borderId="51" xfId="48" applyFont="1" applyFill="1" applyBorder="1" applyAlignment="1">
      <alignment/>
    </xf>
    <xf numFmtId="38" fontId="7" fillId="0" borderId="52" xfId="48" applyFont="1" applyFill="1" applyBorder="1" applyAlignment="1">
      <alignment horizontal="center"/>
    </xf>
    <xf numFmtId="38" fontId="7" fillId="0" borderId="53" xfId="48" applyFont="1" applyFill="1" applyBorder="1" applyAlignment="1">
      <alignment horizontal="center"/>
    </xf>
    <xf numFmtId="38" fontId="7" fillId="0" borderId="54" xfId="48" applyFont="1" applyFill="1" applyBorder="1" applyAlignment="1">
      <alignment horizontal="center"/>
    </xf>
    <xf numFmtId="38" fontId="8" fillId="0" borderId="55" xfId="48" applyNumberFormat="1" applyFont="1" applyFill="1" applyBorder="1" applyAlignment="1">
      <alignment/>
    </xf>
    <xf numFmtId="38" fontId="7" fillId="0" borderId="56" xfId="48" applyFont="1" applyFill="1" applyBorder="1" applyAlignment="1">
      <alignment horizontal="center"/>
    </xf>
    <xf numFmtId="38" fontId="7" fillId="0" borderId="57" xfId="48" applyFont="1" applyFill="1" applyBorder="1" applyAlignment="1">
      <alignment horizontal="center"/>
    </xf>
    <xf numFmtId="38" fontId="8" fillId="0" borderId="58" xfId="48" applyNumberFormat="1" applyFont="1" applyFill="1" applyBorder="1" applyAlignment="1">
      <alignment/>
    </xf>
    <xf numFmtId="38" fontId="7" fillId="0" borderId="0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center"/>
    </xf>
    <xf numFmtId="38" fontId="8" fillId="0" borderId="0" xfId="48" applyFont="1" applyFill="1" applyBorder="1" applyAlignment="1">
      <alignment horizontal="right" vertical="center"/>
    </xf>
    <xf numFmtId="178" fontId="8" fillId="0" borderId="0" xfId="42" applyNumberFormat="1" applyFont="1" applyFill="1" applyBorder="1" applyAlignment="1">
      <alignment/>
    </xf>
    <xf numFmtId="178" fontId="9" fillId="0" borderId="0" xfId="42" applyNumberFormat="1" applyFont="1" applyFill="1" applyBorder="1" applyAlignment="1">
      <alignment/>
    </xf>
    <xf numFmtId="38" fontId="7" fillId="0" borderId="59" xfId="48" applyFont="1" applyFill="1" applyBorder="1" applyAlignment="1">
      <alignment horizontal="center"/>
    </xf>
    <xf numFmtId="38" fontId="7" fillId="0" borderId="60" xfId="48" applyFont="1" applyFill="1" applyBorder="1" applyAlignment="1">
      <alignment horizontal="center"/>
    </xf>
    <xf numFmtId="38" fontId="7" fillId="0" borderId="61" xfId="48" applyFont="1" applyFill="1" applyBorder="1" applyAlignment="1">
      <alignment horizontal="center"/>
    </xf>
    <xf numFmtId="38" fontId="6" fillId="0" borderId="37" xfId="48" applyFont="1" applyFill="1" applyBorder="1" applyAlignment="1">
      <alignment horizontal="center"/>
    </xf>
    <xf numFmtId="38" fontId="7" fillId="0" borderId="62" xfId="48" applyFont="1" applyFill="1" applyBorder="1" applyAlignment="1">
      <alignment horizontal="center"/>
    </xf>
    <xf numFmtId="38" fontId="6" fillId="0" borderId="63" xfId="48" applyFont="1" applyFill="1" applyBorder="1" applyAlignment="1">
      <alignment horizontal="center"/>
    </xf>
    <xf numFmtId="38" fontId="0" fillId="0" borderId="0" xfId="48" applyFill="1" applyAlignment="1">
      <alignment horizontal="center"/>
    </xf>
    <xf numFmtId="178" fontId="0" fillId="0" borderId="0" xfId="42" applyNumberFormat="1" applyFill="1" applyAlignment="1">
      <alignment/>
    </xf>
    <xf numFmtId="38" fontId="6" fillId="0" borderId="27" xfId="48" applyFont="1" applyBorder="1" applyAlignment="1">
      <alignment horizontal="center"/>
    </xf>
    <xf numFmtId="38" fontId="7" fillId="0" borderId="64" xfId="48" applyFont="1" applyFill="1" applyBorder="1" applyAlignment="1">
      <alignment horizontal="center"/>
    </xf>
    <xf numFmtId="38" fontId="7" fillId="0" borderId="39" xfId="48" applyFont="1" applyFill="1" applyBorder="1" applyAlignment="1">
      <alignment horizontal="center"/>
    </xf>
    <xf numFmtId="38" fontId="7" fillId="0" borderId="0" xfId="48" applyFont="1" applyBorder="1" applyAlignment="1">
      <alignment horizontal="center"/>
    </xf>
    <xf numFmtId="38" fontId="6" fillId="33" borderId="29" xfId="48" applyFont="1" applyFill="1" applyBorder="1" applyAlignment="1">
      <alignment horizontal="center"/>
    </xf>
    <xf numFmtId="38" fontId="8" fillId="0" borderId="65" xfId="48" applyFont="1" applyFill="1" applyBorder="1" applyAlignment="1">
      <alignment/>
    </xf>
    <xf numFmtId="38" fontId="9" fillId="0" borderId="66" xfId="48" applyFont="1" applyFill="1" applyBorder="1" applyAlignment="1">
      <alignment/>
    </xf>
    <xf numFmtId="38" fontId="9" fillId="0" borderId="67" xfId="48" applyFont="1" applyFill="1" applyBorder="1" applyAlignment="1">
      <alignment/>
    </xf>
    <xf numFmtId="38" fontId="7" fillId="34" borderId="42" xfId="48" applyFont="1" applyFill="1" applyBorder="1" applyAlignment="1">
      <alignment horizontal="center"/>
    </xf>
    <xf numFmtId="38" fontId="7" fillId="34" borderId="21" xfId="48" applyFont="1" applyFill="1" applyBorder="1" applyAlignment="1">
      <alignment horizontal="center"/>
    </xf>
    <xf numFmtId="38" fontId="7" fillId="34" borderId="44" xfId="48" applyFont="1" applyFill="1" applyBorder="1" applyAlignment="1">
      <alignment horizontal="center"/>
    </xf>
    <xf numFmtId="38" fontId="7" fillId="34" borderId="29" xfId="48" applyFont="1" applyFill="1" applyBorder="1" applyAlignment="1">
      <alignment horizontal="center"/>
    </xf>
    <xf numFmtId="38" fontId="7" fillId="34" borderId="27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7" fillId="0" borderId="68" xfId="48" applyFont="1" applyFill="1" applyBorder="1" applyAlignment="1">
      <alignment horizontal="center"/>
    </xf>
    <xf numFmtId="38" fontId="7" fillId="0" borderId="69" xfId="48" applyFont="1" applyFill="1" applyBorder="1" applyAlignment="1">
      <alignment horizontal="center"/>
    </xf>
    <xf numFmtId="180" fontId="8" fillId="0" borderId="70" xfId="42" applyNumberFormat="1" applyFont="1" applyFill="1" applyBorder="1" applyAlignment="1">
      <alignment/>
    </xf>
    <xf numFmtId="180" fontId="8" fillId="0" borderId="71" xfId="42" applyNumberFormat="1" applyFont="1" applyFill="1" applyBorder="1" applyAlignment="1">
      <alignment/>
    </xf>
    <xf numFmtId="180" fontId="8" fillId="0" borderId="13" xfId="42" applyNumberFormat="1" applyFont="1" applyFill="1" applyBorder="1" applyAlignment="1">
      <alignment/>
    </xf>
    <xf numFmtId="180" fontId="8" fillId="0" borderId="52" xfId="42" applyNumberFormat="1" applyFont="1" applyFill="1" applyBorder="1" applyAlignment="1">
      <alignment/>
    </xf>
    <xf numFmtId="180" fontId="8" fillId="0" borderId="72" xfId="42" applyNumberFormat="1" applyFont="1" applyFill="1" applyBorder="1" applyAlignment="1">
      <alignment/>
    </xf>
    <xf numFmtId="180" fontId="8" fillId="0" borderId="16" xfId="42" applyNumberFormat="1" applyFont="1" applyFill="1" applyBorder="1" applyAlignment="1">
      <alignment/>
    </xf>
    <xf numFmtId="180" fontId="8" fillId="0" borderId="73" xfId="42" applyNumberFormat="1" applyFont="1" applyFill="1" applyBorder="1" applyAlignment="1">
      <alignment/>
    </xf>
    <xf numFmtId="180" fontId="8" fillId="0" borderId="11" xfId="42" applyNumberFormat="1" applyFont="1" applyFill="1" applyBorder="1" applyAlignment="1">
      <alignment/>
    </xf>
    <xf numFmtId="180" fontId="8" fillId="0" borderId="74" xfId="42" applyNumberFormat="1" applyFont="1" applyFill="1" applyBorder="1" applyAlignment="1">
      <alignment/>
    </xf>
    <xf numFmtId="180" fontId="8" fillId="0" borderId="75" xfId="42" applyNumberFormat="1" applyFont="1" applyFill="1" applyBorder="1" applyAlignment="1">
      <alignment/>
    </xf>
    <xf numFmtId="180" fontId="8" fillId="0" borderId="76" xfId="42" applyNumberFormat="1" applyFont="1" applyFill="1" applyBorder="1" applyAlignment="1">
      <alignment/>
    </xf>
    <xf numFmtId="180" fontId="8" fillId="0" borderId="77" xfId="42" applyNumberFormat="1" applyFont="1" applyFill="1" applyBorder="1" applyAlignment="1">
      <alignment/>
    </xf>
    <xf numFmtId="38" fontId="6" fillId="0" borderId="78" xfId="48" applyFont="1" applyFill="1" applyBorder="1" applyAlignment="1">
      <alignment horizontal="center"/>
    </xf>
    <xf numFmtId="38" fontId="6" fillId="0" borderId="53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center"/>
    </xf>
    <xf numFmtId="38" fontId="9" fillId="0" borderId="79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38" fontId="9" fillId="0" borderId="37" xfId="48" applyFont="1" applyFill="1" applyBorder="1" applyAlignment="1">
      <alignment/>
    </xf>
    <xf numFmtId="38" fontId="9" fillId="0" borderId="63" xfId="48" applyFont="1" applyFill="1" applyBorder="1" applyAlignment="1">
      <alignment/>
    </xf>
    <xf numFmtId="180" fontId="9" fillId="0" borderId="80" xfId="42" applyNumberFormat="1" applyFont="1" applyFill="1" applyBorder="1" applyAlignment="1">
      <alignment/>
    </xf>
    <xf numFmtId="180" fontId="9" fillId="0" borderId="11" xfId="42" applyNumberFormat="1" applyFont="1" applyFill="1" applyBorder="1" applyAlignment="1">
      <alignment/>
    </xf>
    <xf numFmtId="180" fontId="9" fillId="0" borderId="13" xfId="42" applyNumberFormat="1" applyFont="1" applyFill="1" applyBorder="1" applyAlignment="1">
      <alignment/>
    </xf>
    <xf numFmtId="180" fontId="9" fillId="0" borderId="41" xfId="42" applyNumberFormat="1" applyFont="1" applyFill="1" applyBorder="1" applyAlignment="1">
      <alignment/>
    </xf>
    <xf numFmtId="38" fontId="8" fillId="0" borderId="36" xfId="48" applyNumberFormat="1" applyFont="1" applyFill="1" applyBorder="1" applyAlignment="1">
      <alignment/>
    </xf>
    <xf numFmtId="38" fontId="8" fillId="0" borderId="49" xfId="48" applyNumberFormat="1" applyFont="1" applyFill="1" applyBorder="1" applyAlignment="1">
      <alignment/>
    </xf>
    <xf numFmtId="38" fontId="8" fillId="0" borderId="34" xfId="48" applyNumberFormat="1" applyFont="1" applyFill="1" applyBorder="1" applyAlignment="1">
      <alignment/>
    </xf>
    <xf numFmtId="38" fontId="8" fillId="0" borderId="37" xfId="48" applyNumberFormat="1" applyFont="1" applyFill="1" applyBorder="1" applyAlignment="1">
      <alignment/>
    </xf>
    <xf numFmtId="38" fontId="8" fillId="35" borderId="47" xfId="48" applyNumberFormat="1" applyFont="1" applyFill="1" applyBorder="1" applyAlignment="1">
      <alignment/>
    </xf>
    <xf numFmtId="38" fontId="8" fillId="35" borderId="49" xfId="48" applyNumberFormat="1" applyFont="1" applyFill="1" applyBorder="1" applyAlignment="1">
      <alignment/>
    </xf>
    <xf numFmtId="38" fontId="8" fillId="0" borderId="35" xfId="48" applyNumberFormat="1" applyFont="1" applyFill="1" applyBorder="1" applyAlignment="1">
      <alignment/>
    </xf>
    <xf numFmtId="38" fontId="8" fillId="35" borderId="35" xfId="48" applyNumberFormat="1" applyFont="1" applyFill="1" applyBorder="1" applyAlignment="1">
      <alignment/>
    </xf>
    <xf numFmtId="38" fontId="8" fillId="0" borderId="10" xfId="48" applyNumberFormat="1" applyFont="1" applyFill="1" applyBorder="1" applyAlignment="1">
      <alignment/>
    </xf>
    <xf numFmtId="38" fontId="8" fillId="35" borderId="10" xfId="48" applyNumberFormat="1" applyFont="1" applyFill="1" applyBorder="1" applyAlignment="1">
      <alignment/>
    </xf>
    <xf numFmtId="38" fontId="8" fillId="0" borderId="10" xfId="42" applyNumberFormat="1" applyFont="1" applyFill="1" applyBorder="1" applyAlignment="1">
      <alignment/>
    </xf>
    <xf numFmtId="38" fontId="8" fillId="0" borderId="39" xfId="42" applyNumberFormat="1" applyFont="1" applyFill="1" applyBorder="1" applyAlignment="1">
      <alignment/>
    </xf>
    <xf numFmtId="38" fontId="8" fillId="0" borderId="38" xfId="48" applyNumberFormat="1" applyFont="1" applyFill="1" applyBorder="1" applyAlignment="1">
      <alignment/>
    </xf>
    <xf numFmtId="38" fontId="8" fillId="0" borderId="39" xfId="48" applyNumberFormat="1" applyFont="1" applyFill="1" applyBorder="1" applyAlignment="1">
      <alignment/>
    </xf>
    <xf numFmtId="38" fontId="8" fillId="35" borderId="81" xfId="48" applyNumberFormat="1" applyFont="1" applyFill="1" applyBorder="1" applyAlignment="1">
      <alignment horizontal="right"/>
    </xf>
    <xf numFmtId="38" fontId="8" fillId="35" borderId="46" xfId="48" applyNumberFormat="1" applyFont="1" applyFill="1" applyBorder="1" applyAlignment="1">
      <alignment/>
    </xf>
    <xf numFmtId="38" fontId="8" fillId="35" borderId="50" xfId="48" applyNumberFormat="1" applyFont="1" applyFill="1" applyBorder="1" applyAlignment="1">
      <alignment/>
    </xf>
    <xf numFmtId="38" fontId="8" fillId="35" borderId="40" xfId="48" applyFont="1" applyFill="1" applyBorder="1" applyAlignment="1">
      <alignment/>
    </xf>
    <xf numFmtId="38" fontId="8" fillId="35" borderId="45" xfId="48" applyFont="1" applyFill="1" applyBorder="1" applyAlignment="1">
      <alignment/>
    </xf>
    <xf numFmtId="38" fontId="8" fillId="35" borderId="46" xfId="48" applyFont="1" applyFill="1" applyBorder="1" applyAlignment="1">
      <alignment/>
    </xf>
    <xf numFmtId="38" fontId="8" fillId="35" borderId="34" xfId="48" applyFont="1" applyFill="1" applyBorder="1" applyAlignment="1">
      <alignment/>
    </xf>
    <xf numFmtId="38" fontId="8" fillId="35" borderId="47" xfId="48" applyFont="1" applyFill="1" applyBorder="1" applyAlignment="1">
      <alignment/>
    </xf>
    <xf numFmtId="38" fontId="8" fillId="35" borderId="82" xfId="48" applyFont="1" applyFill="1" applyBorder="1" applyAlignment="1">
      <alignment/>
    </xf>
    <xf numFmtId="38" fontId="8" fillId="35" borderId="10" xfId="48" applyFont="1" applyFill="1" applyBorder="1" applyAlignment="1">
      <alignment/>
    </xf>
    <xf numFmtId="38" fontId="8" fillId="35" borderId="36" xfId="48" applyFont="1" applyFill="1" applyBorder="1" applyAlignment="1">
      <alignment/>
    </xf>
    <xf numFmtId="38" fontId="8" fillId="35" borderId="50" xfId="48" applyFont="1" applyFill="1" applyBorder="1" applyAlignment="1">
      <alignment/>
    </xf>
    <xf numFmtId="38" fontId="8" fillId="35" borderId="35" xfId="48" applyFont="1" applyFill="1" applyBorder="1" applyAlignment="1">
      <alignment/>
    </xf>
    <xf numFmtId="38" fontId="8" fillId="35" borderId="49" xfId="48" applyFont="1" applyFill="1" applyBorder="1" applyAlignment="1">
      <alignment/>
    </xf>
    <xf numFmtId="38" fontId="7" fillId="35" borderId="63" xfId="48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38" fontId="6" fillId="0" borderId="30" xfId="48" applyFont="1" applyBorder="1" applyAlignment="1">
      <alignment horizontal="center"/>
    </xf>
    <xf numFmtId="38" fontId="8" fillId="0" borderId="83" xfId="48" applyNumberFormat="1" applyFont="1" applyFill="1" applyBorder="1" applyAlignment="1">
      <alignment horizontal="right"/>
    </xf>
    <xf numFmtId="180" fontId="8" fillId="0" borderId="70" xfId="42" applyNumberFormat="1" applyFont="1" applyFill="1" applyBorder="1" applyAlignment="1">
      <alignment horizontal="right"/>
    </xf>
    <xf numFmtId="38" fontId="8" fillId="0" borderId="43" xfId="48" applyNumberFormat="1" applyFont="1" applyFill="1" applyBorder="1" applyAlignment="1">
      <alignment horizontal="right"/>
    </xf>
    <xf numFmtId="180" fontId="8" fillId="0" borderId="71" xfId="42" applyNumberFormat="1" applyFont="1" applyFill="1" applyBorder="1" applyAlignment="1">
      <alignment horizontal="right"/>
    </xf>
    <xf numFmtId="38" fontId="8" fillId="0" borderId="12" xfId="48" applyNumberFormat="1" applyFont="1" applyFill="1" applyBorder="1" applyAlignment="1">
      <alignment horizontal="right"/>
    </xf>
    <xf numFmtId="180" fontId="8" fillId="0" borderId="13" xfId="42" applyNumberFormat="1" applyFont="1" applyFill="1" applyBorder="1" applyAlignment="1">
      <alignment horizontal="right"/>
    </xf>
    <xf numFmtId="38" fontId="8" fillId="0" borderId="37" xfId="48" applyFont="1" applyFill="1" applyBorder="1" applyAlignment="1">
      <alignment horizontal="right"/>
    </xf>
    <xf numFmtId="38" fontId="8" fillId="0" borderId="60" xfId="48" applyNumberFormat="1" applyFont="1" applyFill="1" applyBorder="1" applyAlignment="1">
      <alignment horizontal="right"/>
    </xf>
    <xf numFmtId="180" fontId="8" fillId="0" borderId="52" xfId="42" applyNumberFormat="1" applyFont="1" applyFill="1" applyBorder="1" applyAlignment="1">
      <alignment horizontal="right"/>
    </xf>
    <xf numFmtId="38" fontId="8" fillId="0" borderId="40" xfId="48" applyFont="1" applyFill="1" applyBorder="1" applyAlignment="1">
      <alignment horizontal="right"/>
    </xf>
    <xf numFmtId="38" fontId="8" fillId="0" borderId="84" xfId="48" applyNumberFormat="1" applyFont="1" applyFill="1" applyBorder="1" applyAlignment="1">
      <alignment horizontal="right"/>
    </xf>
    <xf numFmtId="38" fontId="8" fillId="0" borderId="45" xfId="48" applyFont="1" applyFill="1" applyBorder="1" applyAlignment="1">
      <alignment horizontal="right"/>
    </xf>
    <xf numFmtId="38" fontId="8" fillId="0" borderId="85" xfId="48" applyNumberFormat="1" applyFont="1" applyFill="1" applyBorder="1" applyAlignment="1">
      <alignment horizontal="right"/>
    </xf>
    <xf numFmtId="180" fontId="8" fillId="0" borderId="72" xfId="42" applyNumberFormat="1" applyFont="1" applyFill="1" applyBorder="1" applyAlignment="1">
      <alignment horizontal="right"/>
    </xf>
    <xf numFmtId="38" fontId="8" fillId="0" borderId="35" xfId="48" applyFont="1" applyFill="1" applyBorder="1" applyAlignment="1">
      <alignment horizontal="right"/>
    </xf>
    <xf numFmtId="180" fontId="8" fillId="0" borderId="16" xfId="42" applyNumberFormat="1" applyFont="1" applyFill="1" applyBorder="1" applyAlignment="1">
      <alignment horizontal="right"/>
    </xf>
    <xf numFmtId="38" fontId="8" fillId="0" borderId="46" xfId="48" applyFont="1" applyFill="1" applyBorder="1" applyAlignment="1">
      <alignment horizontal="right"/>
    </xf>
    <xf numFmtId="180" fontId="8" fillId="0" borderId="73" xfId="42" applyNumberFormat="1" applyFont="1" applyFill="1" applyBorder="1" applyAlignment="1">
      <alignment horizontal="right"/>
    </xf>
    <xf numFmtId="38" fontId="8" fillId="0" borderId="34" xfId="48" applyFont="1" applyFill="1" applyBorder="1" applyAlignment="1">
      <alignment horizontal="right"/>
    </xf>
    <xf numFmtId="38" fontId="8" fillId="0" borderId="65" xfId="48" applyNumberFormat="1" applyFont="1" applyFill="1" applyBorder="1" applyAlignment="1">
      <alignment horizontal="right"/>
    </xf>
    <xf numFmtId="180" fontId="8" fillId="0" borderId="11" xfId="42" applyNumberFormat="1" applyFont="1" applyFill="1" applyBorder="1" applyAlignment="1">
      <alignment horizontal="right"/>
    </xf>
    <xf numFmtId="38" fontId="8" fillId="0" borderId="65" xfId="48" applyFont="1" applyFill="1" applyBorder="1" applyAlignment="1">
      <alignment horizontal="right"/>
    </xf>
    <xf numFmtId="38" fontId="8" fillId="0" borderId="10" xfId="48" applyFont="1" applyFill="1" applyBorder="1" applyAlignment="1">
      <alignment horizontal="right"/>
    </xf>
    <xf numFmtId="180" fontId="8" fillId="0" borderId="74" xfId="42" applyNumberFormat="1" applyFont="1" applyFill="1" applyBorder="1" applyAlignment="1">
      <alignment horizontal="right"/>
    </xf>
    <xf numFmtId="38" fontId="8" fillId="0" borderId="47" xfId="48" applyFont="1" applyFill="1" applyBorder="1" applyAlignment="1">
      <alignment horizontal="right"/>
    </xf>
    <xf numFmtId="38" fontId="8" fillId="0" borderId="82" xfId="48" applyFont="1" applyFill="1" applyBorder="1" applyAlignment="1">
      <alignment horizontal="right"/>
    </xf>
    <xf numFmtId="38" fontId="8" fillId="0" borderId="36" xfId="48" applyFont="1" applyFill="1" applyBorder="1" applyAlignment="1">
      <alignment horizontal="right"/>
    </xf>
    <xf numFmtId="38" fontId="8" fillId="0" borderId="86" xfId="48" applyNumberFormat="1" applyFont="1" applyFill="1" applyBorder="1" applyAlignment="1">
      <alignment horizontal="right"/>
    </xf>
    <xf numFmtId="38" fontId="8" fillId="0" borderId="87" xfId="48" applyNumberFormat="1" applyFont="1" applyFill="1" applyBorder="1" applyAlignment="1">
      <alignment horizontal="right"/>
    </xf>
    <xf numFmtId="180" fontId="8" fillId="0" borderId="75" xfId="42" applyNumberFormat="1" applyFont="1" applyFill="1" applyBorder="1" applyAlignment="1">
      <alignment horizontal="right"/>
    </xf>
    <xf numFmtId="38" fontId="8" fillId="0" borderId="50" xfId="48" applyFont="1" applyFill="1" applyBorder="1" applyAlignment="1">
      <alignment horizontal="right"/>
    </xf>
    <xf numFmtId="38" fontId="8" fillId="0" borderId="86" xfId="48" applyFont="1" applyFill="1" applyBorder="1" applyAlignment="1">
      <alignment horizontal="right"/>
    </xf>
    <xf numFmtId="38" fontId="8" fillId="0" borderId="84" xfId="48" applyFont="1" applyFill="1" applyBorder="1" applyAlignment="1">
      <alignment horizontal="right"/>
    </xf>
    <xf numFmtId="38" fontId="8" fillId="0" borderId="65" xfId="42" applyNumberFormat="1" applyFont="1" applyFill="1" applyBorder="1" applyAlignment="1">
      <alignment horizontal="right"/>
    </xf>
    <xf numFmtId="38" fontId="8" fillId="0" borderId="58" xfId="42" applyNumberFormat="1" applyFont="1" applyFill="1" applyBorder="1" applyAlignment="1">
      <alignment horizontal="right"/>
    </xf>
    <xf numFmtId="180" fontId="8" fillId="0" borderId="76" xfId="42" applyNumberFormat="1" applyFont="1" applyFill="1" applyBorder="1" applyAlignment="1">
      <alignment horizontal="right"/>
    </xf>
    <xf numFmtId="38" fontId="8" fillId="0" borderId="39" xfId="48" applyFont="1" applyFill="1" applyBorder="1" applyAlignment="1">
      <alignment horizontal="right"/>
    </xf>
    <xf numFmtId="38" fontId="8" fillId="0" borderId="55" xfId="48" applyNumberFormat="1" applyFont="1" applyFill="1" applyBorder="1" applyAlignment="1">
      <alignment horizontal="right"/>
    </xf>
    <xf numFmtId="180" fontId="8" fillId="0" borderId="77" xfId="42" applyNumberFormat="1" applyFont="1" applyFill="1" applyBorder="1" applyAlignment="1">
      <alignment horizontal="right"/>
    </xf>
    <xf numFmtId="38" fontId="8" fillId="0" borderId="38" xfId="48" applyFont="1" applyFill="1" applyBorder="1" applyAlignment="1">
      <alignment horizontal="right"/>
    </xf>
    <xf numFmtId="38" fontId="8" fillId="0" borderId="58" xfId="48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38" fontId="7" fillId="0" borderId="88" xfId="48" applyFont="1" applyBorder="1" applyAlignment="1">
      <alignment horizontal="centerContinuous"/>
    </xf>
    <xf numFmtId="38" fontId="7" fillId="0" borderId="11" xfId="48" applyFont="1" applyBorder="1" applyAlignment="1">
      <alignment horizontal="centerContinuous"/>
    </xf>
    <xf numFmtId="38" fontId="7" fillId="0" borderId="81" xfId="48" applyFont="1" applyBorder="1" applyAlignment="1">
      <alignment horizontal="center"/>
    </xf>
    <xf numFmtId="38" fontId="7" fillId="0" borderId="89" xfId="48" applyFont="1" applyBorder="1" applyAlignment="1">
      <alignment horizontal="centerContinuous"/>
    </xf>
    <xf numFmtId="38" fontId="7" fillId="0" borderId="53" xfId="48" applyFont="1" applyBorder="1" applyAlignment="1">
      <alignment horizontal="centerContinuous"/>
    </xf>
    <xf numFmtId="38" fontId="7" fillId="0" borderId="53" xfId="48" applyFont="1" applyBorder="1" applyAlignment="1">
      <alignment horizontal="center"/>
    </xf>
    <xf numFmtId="38" fontId="7" fillId="0" borderId="19" xfId="48" applyFont="1" applyBorder="1" applyAlignment="1">
      <alignment horizontal="center"/>
    </xf>
    <xf numFmtId="38" fontId="5" fillId="36" borderId="31" xfId="48" applyFont="1" applyFill="1" applyBorder="1" applyAlignment="1">
      <alignment horizontal="centerContinuous"/>
    </xf>
    <xf numFmtId="38" fontId="4" fillId="36" borderId="21" xfId="48" applyFont="1" applyFill="1" applyBorder="1" applyAlignment="1">
      <alignment horizontal="center"/>
    </xf>
    <xf numFmtId="38" fontId="5" fillId="36" borderId="44" xfId="48" applyFont="1" applyFill="1" applyBorder="1" applyAlignment="1">
      <alignment horizontal="centerContinuous"/>
    </xf>
    <xf numFmtId="38" fontId="7" fillId="0" borderId="50" xfId="48" applyFont="1" applyBorder="1" applyAlignment="1">
      <alignment horizontal="center"/>
    </xf>
    <xf numFmtId="38" fontId="7" fillId="0" borderId="39" xfId="48" applyFont="1" applyBorder="1" applyAlignment="1">
      <alignment horizontal="center"/>
    </xf>
    <xf numFmtId="38" fontId="57" fillId="16" borderId="47" xfId="48" applyNumberFormat="1" applyFont="1" applyFill="1" applyBorder="1" applyAlignment="1">
      <alignment/>
    </xf>
    <xf numFmtId="38" fontId="57" fillId="16" borderId="49" xfId="48" applyNumberFormat="1" applyFont="1" applyFill="1" applyBorder="1" applyAlignment="1">
      <alignment/>
    </xf>
    <xf numFmtId="38" fontId="57" fillId="16" borderId="35" xfId="48" applyNumberFormat="1" applyFont="1" applyFill="1" applyBorder="1" applyAlignment="1">
      <alignment/>
    </xf>
    <xf numFmtId="38" fontId="57" fillId="16" borderId="10" xfId="48" applyNumberFormat="1" applyFont="1" applyFill="1" applyBorder="1" applyAlignment="1">
      <alignment/>
    </xf>
    <xf numFmtId="38" fontId="57" fillId="16" borderId="40" xfId="48" applyFont="1" applyFill="1" applyBorder="1" applyAlignment="1">
      <alignment/>
    </xf>
    <xf numFmtId="38" fontId="57" fillId="16" borderId="45" xfId="48" applyFont="1" applyFill="1" applyBorder="1" applyAlignment="1">
      <alignment/>
    </xf>
    <xf numFmtId="38" fontId="57" fillId="16" borderId="46" xfId="48" applyFont="1" applyFill="1" applyBorder="1" applyAlignment="1">
      <alignment/>
    </xf>
    <xf numFmtId="38" fontId="57" fillId="16" borderId="34" xfId="48" applyFont="1" applyFill="1" applyBorder="1" applyAlignment="1">
      <alignment/>
    </xf>
    <xf numFmtId="38" fontId="57" fillId="16" borderId="47" xfId="48" applyFont="1" applyFill="1" applyBorder="1" applyAlignment="1">
      <alignment/>
    </xf>
    <xf numFmtId="38" fontId="57" fillId="16" borderId="10" xfId="48" applyFont="1" applyFill="1" applyBorder="1" applyAlignment="1">
      <alignment/>
    </xf>
    <xf numFmtId="38" fontId="58" fillId="16" borderId="63" xfId="48" applyFont="1" applyFill="1" applyBorder="1" applyAlignment="1">
      <alignment horizontal="center"/>
    </xf>
    <xf numFmtId="38" fontId="8" fillId="16" borderId="10" xfId="48" applyNumberFormat="1" applyFont="1" applyFill="1" applyBorder="1" applyAlignment="1">
      <alignment/>
    </xf>
    <xf numFmtId="38" fontId="8" fillId="16" borderId="47" xfId="48" applyNumberFormat="1" applyFont="1" applyFill="1" applyBorder="1" applyAlignment="1">
      <alignment/>
    </xf>
    <xf numFmtId="38" fontId="8" fillId="16" borderId="49" xfId="48" applyNumberFormat="1" applyFont="1" applyFill="1" applyBorder="1" applyAlignment="1">
      <alignment/>
    </xf>
    <xf numFmtId="38" fontId="8" fillId="16" borderId="35" xfId="48" applyNumberFormat="1" applyFont="1" applyFill="1" applyBorder="1" applyAlignment="1">
      <alignment/>
    </xf>
    <xf numFmtId="38" fontId="8" fillId="16" borderId="10" xfId="48" applyFont="1" applyFill="1" applyBorder="1" applyAlignment="1">
      <alignment/>
    </xf>
    <xf numFmtId="38" fontId="8" fillId="16" borderId="40" xfId="48" applyFont="1" applyFill="1" applyBorder="1" applyAlignment="1">
      <alignment/>
    </xf>
    <xf numFmtId="38" fontId="8" fillId="16" borderId="34" xfId="48" applyFont="1" applyFill="1" applyBorder="1" applyAlignment="1">
      <alignment/>
    </xf>
    <xf numFmtId="38" fontId="8" fillId="16" borderId="81" xfId="48" applyNumberFormat="1" applyFont="1" applyFill="1" applyBorder="1" applyAlignment="1">
      <alignment horizontal="right"/>
    </xf>
    <xf numFmtId="38" fontId="8" fillId="16" borderId="46" xfId="48" applyNumberFormat="1" applyFont="1" applyFill="1" applyBorder="1" applyAlignment="1">
      <alignment/>
    </xf>
    <xf numFmtId="38" fontId="8" fillId="16" borderId="50" xfId="48" applyNumberFormat="1" applyFont="1" applyFill="1" applyBorder="1" applyAlignment="1">
      <alignment/>
    </xf>
    <xf numFmtId="38" fontId="8" fillId="16" borderId="36" xfId="48" applyFont="1" applyFill="1" applyBorder="1" applyAlignment="1">
      <alignment/>
    </xf>
    <xf numFmtId="38" fontId="8" fillId="16" borderId="46" xfId="48" applyFont="1" applyFill="1" applyBorder="1" applyAlignment="1">
      <alignment/>
    </xf>
    <xf numFmtId="38" fontId="8" fillId="16" borderId="50" xfId="48" applyFont="1" applyFill="1" applyBorder="1" applyAlignment="1">
      <alignment/>
    </xf>
    <xf numFmtId="38" fontId="8" fillId="16" borderId="49" xfId="48" applyFont="1" applyFill="1" applyBorder="1" applyAlignment="1">
      <alignment/>
    </xf>
    <xf numFmtId="38" fontId="8" fillId="16" borderId="82" xfId="48" applyFont="1" applyFill="1" applyBorder="1" applyAlignment="1">
      <alignment/>
    </xf>
    <xf numFmtId="38" fontId="8" fillId="16" borderId="35" xfId="48" applyFont="1" applyFill="1" applyBorder="1" applyAlignment="1">
      <alignment/>
    </xf>
    <xf numFmtId="38" fontId="59" fillId="16" borderId="51" xfId="48" applyFont="1" applyFill="1" applyBorder="1" applyAlignment="1" applyProtection="1">
      <alignment horizontal="right" vertical="center"/>
      <protection/>
    </xf>
    <xf numFmtId="3" fontId="59" fillId="16" borderId="90" xfId="60" applyNumberFormat="1" applyFont="1" applyFill="1" applyBorder="1" applyAlignment="1" applyProtection="1">
      <alignment horizontal="right" vertical="center"/>
      <protection/>
    </xf>
    <xf numFmtId="38" fontId="13" fillId="0" borderId="0" xfId="48" applyFont="1" applyAlignment="1">
      <alignment/>
    </xf>
    <xf numFmtId="38" fontId="7" fillId="0" borderId="24" xfId="48" applyFont="1" applyFill="1" applyBorder="1" applyAlignment="1">
      <alignment horizontal="centerContinuous" vertical="center"/>
    </xf>
    <xf numFmtId="38" fontId="7" fillId="0" borderId="0" xfId="48" applyFont="1" applyFill="1" applyBorder="1" applyAlignment="1">
      <alignment horizontal="centerContinuous" vertical="center"/>
    </xf>
    <xf numFmtId="38" fontId="7" fillId="0" borderId="91" xfId="48" applyFont="1" applyFill="1" applyBorder="1" applyAlignment="1">
      <alignment horizontal="center" vertical="center"/>
    </xf>
    <xf numFmtId="178" fontId="7" fillId="0" borderId="41" xfId="42" applyNumberFormat="1" applyFont="1" applyFill="1" applyBorder="1" applyAlignment="1">
      <alignment horizontal="center" vertical="center" wrapText="1"/>
    </xf>
    <xf numFmtId="38" fontId="7" fillId="0" borderId="92" xfId="48" applyFont="1" applyFill="1" applyBorder="1" applyAlignment="1">
      <alignment horizontal="center" vertical="center"/>
    </xf>
    <xf numFmtId="38" fontId="7" fillId="0" borderId="93" xfId="48" applyFont="1" applyFill="1" applyBorder="1" applyAlignment="1">
      <alignment horizontal="center" vertical="center"/>
    </xf>
    <xf numFmtId="38" fontId="7" fillId="0" borderId="81" xfId="48" applyFont="1" applyFill="1" applyBorder="1" applyAlignment="1">
      <alignment horizontal="center" vertical="center"/>
    </xf>
    <xf numFmtId="38" fontId="0" fillId="0" borderId="0" xfId="48" applyFill="1" applyAlignment="1">
      <alignment vertical="center"/>
    </xf>
    <xf numFmtId="38" fontId="7" fillId="0" borderId="70" xfId="48" applyFont="1" applyFill="1" applyBorder="1" applyAlignment="1">
      <alignment horizontal="center"/>
    </xf>
    <xf numFmtId="38" fontId="8" fillId="0" borderId="83" xfId="48" applyFont="1" applyFill="1" applyBorder="1" applyAlignment="1">
      <alignment horizontal="right"/>
    </xf>
    <xf numFmtId="38" fontId="7" fillId="0" borderId="71" xfId="48" applyFont="1" applyFill="1" applyBorder="1" applyAlignment="1">
      <alignment horizontal="center"/>
    </xf>
    <xf numFmtId="178" fontId="12" fillId="0" borderId="13" xfId="42" applyNumberFormat="1" applyFont="1" applyBorder="1" applyAlignment="1">
      <alignment horizontal="center" wrapText="1" shrinkToFit="1"/>
    </xf>
    <xf numFmtId="178" fontId="12" fillId="0" borderId="41" xfId="42" applyNumberFormat="1" applyFont="1" applyFill="1" applyBorder="1" applyAlignment="1">
      <alignment horizontal="center" vertical="center" wrapText="1"/>
    </xf>
    <xf numFmtId="38" fontId="13" fillId="0" borderId="48" xfId="48" applyFont="1" applyBorder="1" applyAlignment="1">
      <alignment horizontal="right"/>
    </xf>
    <xf numFmtId="180" fontId="13" fillId="0" borderId="88" xfId="42" applyNumberFormat="1" applyFont="1" applyBorder="1" applyAlignment="1">
      <alignment horizontal="right"/>
    </xf>
    <xf numFmtId="38" fontId="13" fillId="0" borderId="65" xfId="48" applyFont="1" applyBorder="1" applyAlignment="1">
      <alignment horizontal="right"/>
    </xf>
    <xf numFmtId="180" fontId="13" fillId="0" borderId="11" xfId="42" applyNumberFormat="1" applyFont="1" applyBorder="1" applyAlignment="1">
      <alignment horizontal="right"/>
    </xf>
    <xf numFmtId="38" fontId="13" fillId="0" borderId="12" xfId="48" applyFont="1" applyBorder="1" applyAlignment="1">
      <alignment horizontal="right"/>
    </xf>
    <xf numFmtId="180" fontId="13" fillId="0" borderId="13" xfId="42" applyNumberFormat="1" applyFont="1" applyBorder="1" applyAlignment="1">
      <alignment horizontal="right"/>
    </xf>
    <xf numFmtId="38" fontId="13" fillId="0" borderId="60" xfId="48" applyFont="1" applyBorder="1" applyAlignment="1">
      <alignment horizontal="right"/>
    </xf>
    <xf numFmtId="180" fontId="13" fillId="0" borderId="94" xfId="42" applyNumberFormat="1" applyFont="1" applyBorder="1" applyAlignment="1">
      <alignment horizontal="right"/>
    </xf>
    <xf numFmtId="180" fontId="13" fillId="0" borderId="74" xfId="42" applyNumberFormat="1" applyFont="1" applyBorder="1" applyAlignment="1">
      <alignment horizontal="right"/>
    </xf>
    <xf numFmtId="38" fontId="13" fillId="0" borderId="95" xfId="48" applyFont="1" applyBorder="1" applyAlignment="1">
      <alignment horizontal="right"/>
    </xf>
    <xf numFmtId="180" fontId="13" fillId="0" borderId="72" xfId="42" applyNumberFormat="1" applyFont="1" applyBorder="1" applyAlignment="1">
      <alignment horizontal="right"/>
    </xf>
    <xf numFmtId="38" fontId="13" fillId="0" borderId="58" xfId="48" applyFont="1" applyBorder="1" applyAlignment="1">
      <alignment horizontal="right"/>
    </xf>
    <xf numFmtId="180" fontId="13" fillId="0" borderId="76" xfId="42" applyNumberFormat="1" applyFont="1" applyBorder="1" applyAlignment="1">
      <alignment horizontal="right"/>
    </xf>
    <xf numFmtId="38" fontId="13" fillId="0" borderId="87" xfId="48" applyFont="1" applyBorder="1" applyAlignment="1">
      <alignment horizontal="right"/>
    </xf>
    <xf numFmtId="38" fontId="13" fillId="0" borderId="86" xfId="48" applyFont="1" applyBorder="1" applyAlignment="1">
      <alignment horizontal="right"/>
    </xf>
    <xf numFmtId="180" fontId="13" fillId="0" borderId="16" xfId="42" applyNumberFormat="1" applyFont="1" applyBorder="1" applyAlignment="1">
      <alignment horizontal="right"/>
    </xf>
    <xf numFmtId="38" fontId="13" fillId="0" borderId="96" xfId="48" applyFont="1" applyBorder="1" applyAlignment="1">
      <alignment horizontal="right"/>
    </xf>
    <xf numFmtId="180" fontId="13" fillId="0" borderId="97" xfId="42" applyNumberFormat="1" applyFont="1" applyBorder="1" applyAlignment="1">
      <alignment horizontal="right"/>
    </xf>
    <xf numFmtId="38" fontId="11" fillId="0" borderId="48" xfId="48" applyFont="1" applyFill="1" applyBorder="1" applyAlignment="1">
      <alignment horizontal="center" vertical="center"/>
    </xf>
    <xf numFmtId="38" fontId="8" fillId="0" borderId="83" xfId="42" applyNumberFormat="1" applyFont="1" applyFill="1" applyBorder="1" applyAlignment="1">
      <alignment horizontal="right"/>
    </xf>
    <xf numFmtId="38" fontId="8" fillId="0" borderId="36" xfId="42" applyNumberFormat="1" applyFont="1" applyFill="1" applyBorder="1" applyAlignment="1">
      <alignment horizontal="right"/>
    </xf>
    <xf numFmtId="38" fontId="8" fillId="0" borderId="84" xfId="42" applyNumberFormat="1" applyFont="1" applyFill="1" applyBorder="1" applyAlignment="1">
      <alignment horizontal="right"/>
    </xf>
    <xf numFmtId="38" fontId="8" fillId="0" borderId="49" xfId="42" applyNumberFormat="1" applyFont="1" applyFill="1" applyBorder="1" applyAlignment="1">
      <alignment horizontal="right"/>
    </xf>
    <xf numFmtId="38" fontId="8" fillId="0" borderId="86" xfId="42" applyNumberFormat="1" applyFont="1" applyFill="1" applyBorder="1" applyAlignment="1">
      <alignment horizontal="right"/>
    </xf>
    <xf numFmtId="38" fontId="8" fillId="0" borderId="46" xfId="42" applyNumberFormat="1" applyFont="1" applyFill="1" applyBorder="1" applyAlignment="1">
      <alignment horizontal="right"/>
    </xf>
    <xf numFmtId="38" fontId="8" fillId="0" borderId="10" xfId="42" applyNumberFormat="1" applyFont="1" applyFill="1" applyBorder="1" applyAlignment="1">
      <alignment horizontal="right"/>
    </xf>
    <xf numFmtId="38" fontId="13" fillId="0" borderId="48" xfId="42" applyNumberFormat="1" applyFont="1" applyBorder="1" applyAlignment="1">
      <alignment horizontal="right"/>
    </xf>
    <xf numFmtId="38" fontId="13" fillId="0" borderId="65" xfId="42" applyNumberFormat="1" applyFont="1" applyBorder="1" applyAlignment="1">
      <alignment horizontal="right"/>
    </xf>
    <xf numFmtId="38" fontId="13" fillId="0" borderId="12" xfId="42" applyNumberFormat="1" applyFont="1" applyBorder="1" applyAlignment="1">
      <alignment horizontal="right"/>
    </xf>
    <xf numFmtId="38" fontId="13" fillId="0" borderId="87" xfId="42" applyNumberFormat="1" applyFont="1" applyBorder="1" applyAlignment="1">
      <alignment horizontal="right"/>
    </xf>
    <xf numFmtId="38" fontId="13" fillId="0" borderId="60" xfId="42" applyNumberFormat="1" applyFont="1" applyBorder="1" applyAlignment="1">
      <alignment horizontal="right"/>
    </xf>
    <xf numFmtId="38" fontId="13" fillId="0" borderId="85" xfId="42" applyNumberFormat="1" applyFont="1" applyBorder="1" applyAlignment="1">
      <alignment horizontal="right"/>
    </xf>
    <xf numFmtId="38" fontId="13" fillId="0" borderId="58" xfId="42" applyNumberFormat="1" applyFont="1" applyBorder="1" applyAlignment="1">
      <alignment horizontal="right"/>
    </xf>
    <xf numFmtId="38" fontId="13" fillId="0" borderId="86" xfId="42" applyNumberFormat="1" applyFont="1" applyBorder="1" applyAlignment="1">
      <alignment horizontal="right"/>
    </xf>
    <xf numFmtId="38" fontId="13" fillId="0" borderId="96" xfId="42" applyNumberFormat="1" applyFont="1" applyBorder="1" applyAlignment="1">
      <alignment horizontal="right"/>
    </xf>
    <xf numFmtId="38" fontId="7" fillId="0" borderId="63" xfId="48" applyFont="1" applyFill="1" applyBorder="1" applyAlignment="1">
      <alignment horizontal="center"/>
    </xf>
    <xf numFmtId="38" fontId="58" fillId="0" borderId="63" xfId="48" applyFont="1" applyFill="1" applyBorder="1" applyAlignment="1">
      <alignment horizontal="center"/>
    </xf>
    <xf numFmtId="38" fontId="8" fillId="0" borderId="40" xfId="48" applyFont="1" applyFill="1" applyBorder="1" applyAlignment="1">
      <alignment/>
    </xf>
    <xf numFmtId="38" fontId="57" fillId="0" borderId="40" xfId="48" applyFont="1" applyFill="1" applyBorder="1" applyAlignment="1">
      <alignment/>
    </xf>
    <xf numFmtId="38" fontId="8" fillId="0" borderId="45" xfId="48" applyFont="1" applyFill="1" applyBorder="1" applyAlignment="1">
      <alignment/>
    </xf>
    <xf numFmtId="38" fontId="57" fillId="0" borderId="45" xfId="48" applyFont="1" applyFill="1" applyBorder="1" applyAlignment="1">
      <alignment/>
    </xf>
    <xf numFmtId="38" fontId="8" fillId="0" borderId="46" xfId="48" applyFont="1" applyFill="1" applyBorder="1" applyAlignment="1">
      <alignment/>
    </xf>
    <xf numFmtId="38" fontId="57" fillId="0" borderId="46" xfId="48" applyFont="1" applyFill="1" applyBorder="1" applyAlignment="1">
      <alignment/>
    </xf>
    <xf numFmtId="38" fontId="57" fillId="0" borderId="34" xfId="48" applyFont="1" applyFill="1" applyBorder="1" applyAlignment="1">
      <alignment/>
    </xf>
    <xf numFmtId="38" fontId="57" fillId="0" borderId="47" xfId="48" applyFont="1" applyFill="1" applyBorder="1" applyAlignment="1">
      <alignment/>
    </xf>
    <xf numFmtId="38" fontId="57" fillId="0" borderId="10" xfId="48" applyFont="1" applyFill="1" applyBorder="1" applyAlignment="1">
      <alignment/>
    </xf>
    <xf numFmtId="38" fontId="8" fillId="0" borderId="86" xfId="48" applyFont="1" applyFill="1" applyBorder="1" applyAlignment="1">
      <alignment/>
    </xf>
    <xf numFmtId="38" fontId="8" fillId="0" borderId="50" xfId="48" applyFont="1" applyFill="1" applyBorder="1" applyAlignment="1">
      <alignment/>
    </xf>
    <xf numFmtId="38" fontId="8" fillId="0" borderId="49" xfId="48" applyFont="1" applyFill="1" applyBorder="1" applyAlignment="1">
      <alignment/>
    </xf>
    <xf numFmtId="3" fontId="59" fillId="0" borderId="90" xfId="60" applyNumberFormat="1" applyFont="1" applyFill="1" applyBorder="1" applyAlignment="1" applyProtection="1">
      <alignment horizontal="right" vertical="center"/>
      <protection/>
    </xf>
    <xf numFmtId="38" fontId="8" fillId="0" borderId="82" xfId="48" applyFont="1" applyFill="1" applyBorder="1" applyAlignment="1">
      <alignment/>
    </xf>
    <xf numFmtId="178" fontId="7" fillId="0" borderId="41" xfId="42" applyNumberFormat="1" applyFont="1" applyFill="1" applyBorder="1" applyAlignment="1">
      <alignment horizontal="center" wrapText="1"/>
    </xf>
    <xf numFmtId="38" fontId="7" fillId="0" borderId="89" xfId="48" applyFont="1" applyFill="1" applyBorder="1" applyAlignment="1">
      <alignment horizontal="center" vertical="center"/>
    </xf>
    <xf numFmtId="38" fontId="8" fillId="0" borderId="68" xfId="42" applyNumberFormat="1" applyFont="1" applyFill="1" applyBorder="1" applyAlignment="1">
      <alignment horizontal="right"/>
    </xf>
    <xf numFmtId="38" fontId="8" fillId="0" borderId="98" xfId="42" applyNumberFormat="1" applyFont="1" applyFill="1" applyBorder="1" applyAlignment="1">
      <alignment horizontal="right"/>
    </xf>
    <xf numFmtId="38" fontId="8" fillId="0" borderId="99" xfId="42" applyNumberFormat="1" applyFont="1" applyFill="1" applyBorder="1" applyAlignment="1">
      <alignment horizontal="right"/>
    </xf>
    <xf numFmtId="38" fontId="8" fillId="0" borderId="53" xfId="42" applyNumberFormat="1" applyFont="1" applyFill="1" applyBorder="1" applyAlignment="1">
      <alignment horizontal="right"/>
    </xf>
    <xf numFmtId="38" fontId="8" fillId="0" borderId="85" xfId="42" applyNumberFormat="1" applyFont="1" applyFill="1" applyBorder="1" applyAlignment="1">
      <alignment horizontal="right"/>
    </xf>
    <xf numFmtId="38" fontId="8" fillId="0" borderId="35" xfId="42" applyNumberFormat="1" applyFont="1" applyFill="1" applyBorder="1" applyAlignment="1">
      <alignment horizontal="right"/>
    </xf>
    <xf numFmtId="38" fontId="8" fillId="0" borderId="100" xfId="42" applyNumberFormat="1" applyFont="1" applyFill="1" applyBorder="1" applyAlignment="1">
      <alignment horizontal="right"/>
    </xf>
    <xf numFmtId="38" fontId="8" fillId="0" borderId="55" xfId="42" applyNumberFormat="1" applyFont="1" applyFill="1" applyBorder="1" applyAlignment="1">
      <alignment horizontal="right"/>
    </xf>
    <xf numFmtId="38" fontId="8" fillId="0" borderId="38" xfId="42" applyNumberFormat="1" applyFont="1" applyFill="1" applyBorder="1" applyAlignment="1">
      <alignment horizontal="right"/>
    </xf>
    <xf numFmtId="38" fontId="8" fillId="0" borderId="101" xfId="42" applyNumberFormat="1" applyFont="1" applyFill="1" applyBorder="1" applyAlignment="1">
      <alignment horizontal="right"/>
    </xf>
    <xf numFmtId="38" fontId="8" fillId="0" borderId="39" xfId="42" applyNumberFormat="1" applyFont="1" applyFill="1" applyBorder="1" applyAlignment="1">
      <alignment horizontal="right"/>
    </xf>
    <xf numFmtId="38" fontId="8" fillId="0" borderId="102" xfId="42" applyNumberFormat="1" applyFont="1" applyFill="1" applyBorder="1" applyAlignment="1">
      <alignment horizontal="right"/>
    </xf>
    <xf numFmtId="38" fontId="0" fillId="0" borderId="0" xfId="0" applyNumberFormat="1" applyFill="1" applyAlignment="1">
      <alignment/>
    </xf>
    <xf numFmtId="38" fontId="19" fillId="0" borderId="103" xfId="48" applyFont="1" applyFill="1" applyBorder="1" applyAlignment="1">
      <alignment/>
    </xf>
    <xf numFmtId="180" fontId="19" fillId="0" borderId="80" xfId="42" applyNumberFormat="1" applyFont="1" applyFill="1" applyBorder="1" applyAlignment="1">
      <alignment/>
    </xf>
    <xf numFmtId="38" fontId="19" fillId="0" borderId="79" xfId="48" applyFont="1" applyFill="1" applyBorder="1" applyAlignment="1">
      <alignment/>
    </xf>
    <xf numFmtId="180" fontId="19" fillId="0" borderId="80" xfId="42" applyNumberFormat="1" applyFont="1" applyFill="1" applyBorder="1" applyAlignment="1">
      <alignment horizontal="right"/>
    </xf>
    <xf numFmtId="38" fontId="19" fillId="0" borderId="65" xfId="48" applyFont="1" applyFill="1" applyBorder="1" applyAlignment="1">
      <alignment/>
    </xf>
    <xf numFmtId="180" fontId="19" fillId="0" borderId="11" xfId="42" applyNumberFormat="1" applyFont="1" applyFill="1" applyBorder="1" applyAlignment="1">
      <alignment/>
    </xf>
    <xf numFmtId="38" fontId="19" fillId="0" borderId="10" xfId="48" applyFont="1" applyFill="1" applyBorder="1" applyAlignment="1">
      <alignment/>
    </xf>
    <xf numFmtId="180" fontId="19" fillId="0" borderId="11" xfId="42" applyNumberFormat="1" applyFont="1" applyFill="1" applyBorder="1" applyAlignment="1">
      <alignment horizontal="right"/>
    </xf>
    <xf numFmtId="38" fontId="19" fillId="0" borderId="12" xfId="48" applyFont="1" applyFill="1" applyBorder="1" applyAlignment="1">
      <alignment/>
    </xf>
    <xf numFmtId="180" fontId="19" fillId="0" borderId="13" xfId="42" applyNumberFormat="1" applyFont="1" applyFill="1" applyBorder="1" applyAlignment="1">
      <alignment/>
    </xf>
    <xf numFmtId="38" fontId="19" fillId="0" borderId="37" xfId="48" applyFont="1" applyFill="1" applyBorder="1" applyAlignment="1">
      <alignment/>
    </xf>
    <xf numFmtId="180" fontId="19" fillId="0" borderId="13" xfId="42" applyNumberFormat="1" applyFont="1" applyFill="1" applyBorder="1" applyAlignment="1">
      <alignment horizontal="right"/>
    </xf>
    <xf numFmtId="180" fontId="19" fillId="0" borderId="80" xfId="48" applyNumberFormat="1" applyFont="1" applyFill="1" applyBorder="1" applyAlignment="1">
      <alignment horizontal="right"/>
    </xf>
    <xf numFmtId="38" fontId="19" fillId="0" borderId="91" xfId="48" applyFont="1" applyFill="1" applyBorder="1" applyAlignment="1">
      <alignment/>
    </xf>
    <xf numFmtId="180" fontId="19" fillId="0" borderId="41" xfId="42" applyNumberFormat="1" applyFont="1" applyFill="1" applyBorder="1" applyAlignment="1">
      <alignment/>
    </xf>
    <xf numFmtId="38" fontId="19" fillId="0" borderId="63" xfId="48" applyFont="1" applyFill="1" applyBorder="1" applyAlignment="1">
      <alignment/>
    </xf>
    <xf numFmtId="180" fontId="19" fillId="0" borderId="41" xfId="42" applyNumberFormat="1" applyFont="1" applyFill="1" applyBorder="1" applyAlignment="1">
      <alignment horizontal="right"/>
    </xf>
    <xf numFmtId="38" fontId="11" fillId="0" borderId="92" xfId="48" applyFont="1" applyFill="1" applyBorder="1" applyAlignment="1">
      <alignment horizontal="center" vertical="center"/>
    </xf>
    <xf numFmtId="38" fontId="13" fillId="0" borderId="92" xfId="42" applyNumberFormat="1" applyFont="1" applyBorder="1" applyAlignment="1">
      <alignment horizontal="right"/>
    </xf>
    <xf numFmtId="38" fontId="13" fillId="0" borderId="51" xfId="42" applyNumberFormat="1" applyFont="1" applyBorder="1" applyAlignment="1">
      <alignment horizontal="right"/>
    </xf>
    <xf numFmtId="38" fontId="13" fillId="0" borderId="104" xfId="42" applyNumberFormat="1" applyFont="1" applyBorder="1" applyAlignment="1">
      <alignment horizontal="right"/>
    </xf>
    <xf numFmtId="38" fontId="13" fillId="0" borderId="105" xfId="42" applyNumberFormat="1" applyFont="1" applyBorder="1" applyAlignment="1">
      <alignment horizontal="right"/>
    </xf>
    <xf numFmtId="38" fontId="13" fillId="0" borderId="0" xfId="42" applyNumberFormat="1" applyFont="1" applyBorder="1" applyAlignment="1">
      <alignment horizontal="right"/>
    </xf>
    <xf numFmtId="38" fontId="13" fillId="0" borderId="90" xfId="42" applyNumberFormat="1" applyFont="1" applyBorder="1" applyAlignment="1">
      <alignment horizontal="right"/>
    </xf>
    <xf numFmtId="38" fontId="13" fillId="0" borderId="57" xfId="42" applyNumberFormat="1" applyFont="1" applyBorder="1" applyAlignment="1">
      <alignment horizontal="right"/>
    </xf>
    <xf numFmtId="38" fontId="13" fillId="0" borderId="106" xfId="42" applyNumberFormat="1" applyFont="1" applyBorder="1" applyAlignment="1">
      <alignment horizontal="right"/>
    </xf>
    <xf numFmtId="38" fontId="13" fillId="0" borderId="19" xfId="42" applyNumberFormat="1" applyFont="1" applyBorder="1" applyAlignment="1">
      <alignment horizontal="right"/>
    </xf>
    <xf numFmtId="38" fontId="11" fillId="0" borderId="81" xfId="48" applyFont="1" applyFill="1" applyBorder="1" applyAlignment="1">
      <alignment horizontal="center" vertical="center"/>
    </xf>
    <xf numFmtId="38" fontId="13" fillId="0" borderId="81" xfId="42" applyNumberFormat="1" applyFont="1" applyBorder="1" applyAlignment="1">
      <alignment horizontal="right"/>
    </xf>
    <xf numFmtId="38" fontId="13" fillId="0" borderId="10" xfId="42" applyNumberFormat="1" applyFont="1" applyBorder="1" applyAlignment="1">
      <alignment horizontal="right"/>
    </xf>
    <xf numFmtId="38" fontId="13" fillId="0" borderId="37" xfId="42" applyNumberFormat="1" applyFont="1" applyBorder="1" applyAlignment="1">
      <alignment horizontal="right"/>
    </xf>
    <xf numFmtId="38" fontId="13" fillId="0" borderId="50" xfId="42" applyNumberFormat="1" applyFont="1" applyBorder="1" applyAlignment="1">
      <alignment horizontal="right"/>
    </xf>
    <xf numFmtId="38" fontId="13" fillId="0" borderId="47" xfId="42" applyNumberFormat="1" applyFont="1" applyBorder="1" applyAlignment="1">
      <alignment horizontal="right"/>
    </xf>
    <xf numFmtId="38" fontId="13" fillId="0" borderId="35" xfId="42" applyNumberFormat="1" applyFont="1" applyBorder="1" applyAlignment="1">
      <alignment horizontal="right"/>
    </xf>
    <xf numFmtId="38" fontId="13" fillId="0" borderId="39" xfId="42" applyNumberFormat="1" applyFont="1" applyBorder="1" applyAlignment="1">
      <alignment horizontal="right"/>
    </xf>
    <xf numFmtId="38" fontId="13" fillId="0" borderId="46" xfId="42" applyNumberFormat="1" applyFont="1" applyBorder="1" applyAlignment="1">
      <alignment horizontal="right"/>
    </xf>
    <xf numFmtId="38" fontId="13" fillId="0" borderId="107" xfId="42" applyNumberFormat="1" applyFont="1" applyBorder="1" applyAlignment="1">
      <alignment horizontal="right"/>
    </xf>
    <xf numFmtId="38" fontId="7" fillId="35" borderId="91" xfId="48" applyFont="1" applyFill="1" applyBorder="1" applyAlignment="1">
      <alignment horizontal="center"/>
    </xf>
    <xf numFmtId="38" fontId="8" fillId="0" borderId="83" xfId="48" applyNumberFormat="1" applyFont="1" applyFill="1" applyBorder="1" applyAlignment="1">
      <alignment/>
    </xf>
    <xf numFmtId="38" fontId="7" fillId="0" borderId="73" xfId="48" applyFont="1" applyFill="1" applyBorder="1" applyAlignment="1">
      <alignment horizontal="center"/>
    </xf>
    <xf numFmtId="38" fontId="8" fillId="0" borderId="12" xfId="48" applyNumberFormat="1" applyFont="1" applyFill="1" applyBorder="1" applyAlignment="1">
      <alignment/>
    </xf>
    <xf numFmtId="38" fontId="8" fillId="35" borderId="60" xfId="48" applyNumberFormat="1" applyFont="1" applyFill="1" applyBorder="1" applyAlignment="1">
      <alignment/>
    </xf>
    <xf numFmtId="38" fontId="8" fillId="35" borderId="84" xfId="48" applyNumberFormat="1" applyFont="1" applyFill="1" applyBorder="1" applyAlignment="1">
      <alignment/>
    </xf>
    <xf numFmtId="38" fontId="7" fillId="0" borderId="72" xfId="48" applyFont="1" applyFill="1" applyBorder="1" applyAlignment="1">
      <alignment horizontal="center"/>
    </xf>
    <xf numFmtId="38" fontId="8" fillId="0" borderId="85" xfId="48" applyNumberFormat="1" applyFont="1" applyFill="1" applyBorder="1" applyAlignment="1">
      <alignment/>
    </xf>
    <xf numFmtId="38" fontId="8" fillId="35" borderId="85" xfId="48" applyNumberFormat="1" applyFont="1" applyFill="1" applyBorder="1" applyAlignment="1">
      <alignment/>
    </xf>
    <xf numFmtId="38" fontId="8" fillId="0" borderId="65" xfId="48" applyNumberFormat="1" applyFont="1" applyFill="1" applyBorder="1" applyAlignment="1">
      <alignment/>
    </xf>
    <xf numFmtId="38" fontId="8" fillId="35" borderId="65" xfId="48" applyNumberFormat="1" applyFont="1" applyFill="1" applyBorder="1" applyAlignment="1">
      <alignment/>
    </xf>
    <xf numFmtId="38" fontId="8" fillId="0" borderId="83" xfId="48" applyFont="1" applyFill="1" applyBorder="1" applyAlignment="1">
      <alignment/>
    </xf>
    <xf numFmtId="38" fontId="8" fillId="35" borderId="48" xfId="48" applyNumberFormat="1" applyFont="1" applyFill="1" applyBorder="1" applyAlignment="1">
      <alignment horizontal="right"/>
    </xf>
    <xf numFmtId="38" fontId="8" fillId="35" borderId="86" xfId="48" applyNumberFormat="1" applyFont="1" applyFill="1" applyBorder="1" applyAlignment="1">
      <alignment/>
    </xf>
    <xf numFmtId="38" fontId="8" fillId="35" borderId="87" xfId="48" applyNumberFormat="1" applyFont="1" applyFill="1" applyBorder="1" applyAlignment="1">
      <alignment/>
    </xf>
    <xf numFmtId="38" fontId="8" fillId="0" borderId="65" xfId="42" applyNumberFormat="1" applyFont="1" applyFill="1" applyBorder="1" applyAlignment="1">
      <alignment/>
    </xf>
    <xf numFmtId="38" fontId="8" fillId="0" borderId="58" xfId="42" applyNumberFormat="1" applyFont="1" applyFill="1" applyBorder="1" applyAlignment="1">
      <alignment/>
    </xf>
    <xf numFmtId="38" fontId="8" fillId="35" borderId="65" xfId="48" applyFont="1" applyFill="1" applyBorder="1" applyAlignment="1">
      <alignment/>
    </xf>
    <xf numFmtId="38" fontId="8" fillId="35" borderId="82" xfId="48" applyFont="1" applyFill="1" applyBorder="1" applyAlignment="1">
      <alignment horizontal="center"/>
    </xf>
    <xf numFmtId="38" fontId="8" fillId="35" borderId="86" xfId="48" applyFont="1" applyFill="1" applyBorder="1" applyAlignment="1">
      <alignment/>
    </xf>
    <xf numFmtId="38" fontId="8" fillId="35" borderId="84" xfId="48" applyFont="1" applyFill="1" applyBorder="1" applyAlignment="1">
      <alignment/>
    </xf>
    <xf numFmtId="38" fontId="7" fillId="35" borderId="92" xfId="48" applyFont="1" applyFill="1" applyBorder="1" applyAlignment="1">
      <alignment horizontal="center"/>
    </xf>
    <xf numFmtId="38" fontId="8" fillId="0" borderId="84" xfId="48" applyNumberFormat="1" applyFont="1" applyFill="1" applyBorder="1" applyAlignment="1">
      <alignment/>
    </xf>
    <xf numFmtId="38" fontId="8" fillId="35" borderId="65" xfId="48" applyNumberFormat="1" applyFont="1" applyFill="1" applyBorder="1" applyAlignment="1">
      <alignment horizontal="center"/>
    </xf>
    <xf numFmtId="38" fontId="8" fillId="35" borderId="10" xfId="48" applyNumberFormat="1" applyFont="1" applyFill="1" applyBorder="1" applyAlignment="1">
      <alignment horizontal="center"/>
    </xf>
    <xf numFmtId="180" fontId="8" fillId="0" borderId="73" xfId="42" applyNumberFormat="1" applyFont="1" applyFill="1" applyBorder="1" applyAlignment="1">
      <alignment horizontal="center"/>
    </xf>
    <xf numFmtId="38" fontId="0" fillId="0" borderId="23" xfId="48" applyFill="1" applyBorder="1" applyAlignment="1">
      <alignment/>
    </xf>
    <xf numFmtId="38" fontId="8" fillId="0" borderId="84" xfId="48" applyFont="1" applyFill="1" applyBorder="1" applyAlignment="1">
      <alignment/>
    </xf>
    <xf numFmtId="38" fontId="8" fillId="0" borderId="85" xfId="48" applyFont="1" applyFill="1" applyBorder="1" applyAlignment="1">
      <alignment/>
    </xf>
    <xf numFmtId="38" fontId="8" fillId="0" borderId="65" xfId="48" applyFont="1" applyFill="1" applyBorder="1" applyAlignment="1">
      <alignment horizontal="center"/>
    </xf>
    <xf numFmtId="38" fontId="57" fillId="16" borderId="10" xfId="48" applyNumberFormat="1" applyFont="1" applyFill="1" applyBorder="1" applyAlignment="1">
      <alignment horizontal="center"/>
    </xf>
    <xf numFmtId="38" fontId="11" fillId="0" borderId="108" xfId="48" applyFont="1" applyBorder="1" applyAlignment="1">
      <alignment horizontal="center"/>
    </xf>
    <xf numFmtId="38" fontId="11" fillId="0" borderId="109" xfId="48" applyFont="1" applyBorder="1" applyAlignment="1">
      <alignment horizontal="center"/>
    </xf>
    <xf numFmtId="38" fontId="13" fillId="0" borderId="110" xfId="48" applyFont="1" applyBorder="1" applyAlignment="1">
      <alignment/>
    </xf>
    <xf numFmtId="38" fontId="13" fillId="0" borderId="111" xfId="48" applyFont="1" applyBorder="1" applyAlignment="1">
      <alignment/>
    </xf>
    <xf numFmtId="38" fontId="13" fillId="0" borderId="112" xfId="48" applyFont="1" applyBorder="1" applyAlignment="1">
      <alignment/>
    </xf>
    <xf numFmtId="38" fontId="13" fillId="0" borderId="113" xfId="48" applyFont="1" applyBorder="1" applyAlignment="1">
      <alignment/>
    </xf>
    <xf numFmtId="38" fontId="13" fillId="0" borderId="114" xfId="48" applyFont="1" applyBorder="1" applyAlignment="1">
      <alignment/>
    </xf>
    <xf numFmtId="38" fontId="13" fillId="0" borderId="115" xfId="48" applyFont="1" applyBorder="1" applyAlignment="1">
      <alignment/>
    </xf>
    <xf numFmtId="38" fontId="13" fillId="0" borderId="116" xfId="48" applyFont="1" applyBorder="1" applyAlignment="1">
      <alignment/>
    </xf>
    <xf numFmtId="38" fontId="13" fillId="0" borderId="116" xfId="48" applyFont="1" applyBorder="1" applyAlignment="1">
      <alignment shrinkToFit="1"/>
    </xf>
    <xf numFmtId="38" fontId="13" fillId="0" borderId="115" xfId="48" applyFont="1" applyBorder="1" applyAlignment="1">
      <alignment shrinkToFit="1"/>
    </xf>
    <xf numFmtId="38" fontId="13" fillId="0" borderId="117" xfId="48" applyFont="1" applyBorder="1" applyAlignment="1">
      <alignment/>
    </xf>
    <xf numFmtId="38" fontId="13" fillId="0" borderId="113" xfId="48" applyFont="1" applyBorder="1" applyAlignment="1">
      <alignment shrinkToFit="1"/>
    </xf>
    <xf numFmtId="38" fontId="13" fillId="0" borderId="118" xfId="48" applyFont="1" applyBorder="1" applyAlignment="1">
      <alignment/>
    </xf>
    <xf numFmtId="38" fontId="13" fillId="0" borderId="119" xfId="48" applyFont="1" applyBorder="1" applyAlignment="1">
      <alignment wrapText="1"/>
    </xf>
    <xf numFmtId="38" fontId="13" fillId="0" borderId="120" xfId="48" applyFont="1" applyBorder="1" applyAlignment="1">
      <alignment wrapText="1"/>
    </xf>
    <xf numFmtId="38" fontId="13" fillId="0" borderId="121" xfId="48" applyFont="1" applyBorder="1" applyAlignment="1">
      <alignment wrapText="1"/>
    </xf>
    <xf numFmtId="38" fontId="13" fillId="0" borderId="122" xfId="48" applyFont="1" applyBorder="1" applyAlignment="1">
      <alignment shrinkToFit="1"/>
    </xf>
    <xf numFmtId="38" fontId="13" fillId="0" borderId="123" xfId="48" applyFont="1" applyBorder="1" applyAlignment="1">
      <alignment/>
    </xf>
    <xf numFmtId="38" fontId="13" fillId="0" borderId="124" xfId="48" applyFont="1" applyBorder="1" applyAlignment="1">
      <alignment/>
    </xf>
    <xf numFmtId="38" fontId="18" fillId="0" borderId="0" xfId="48" applyFont="1" applyFill="1" applyBorder="1" applyAlignment="1">
      <alignment/>
    </xf>
    <xf numFmtId="178" fontId="18" fillId="0" borderId="0" xfId="42" applyNumberFormat="1" applyFont="1" applyFill="1" applyBorder="1" applyAlignment="1">
      <alignment/>
    </xf>
    <xf numFmtId="38" fontId="18" fillId="0" borderId="125" xfId="48" applyFont="1" applyFill="1" applyBorder="1" applyAlignment="1">
      <alignment/>
    </xf>
    <xf numFmtId="0" fontId="20" fillId="0" borderId="0" xfId="0" applyFont="1" applyFill="1" applyAlignment="1">
      <alignment/>
    </xf>
    <xf numFmtId="38" fontId="20" fillId="0" borderId="0" xfId="48" applyFont="1" applyFill="1" applyAlignment="1">
      <alignment/>
    </xf>
    <xf numFmtId="178" fontId="20" fillId="0" borderId="0" xfId="42" applyNumberFormat="1" applyFont="1" applyFill="1" applyAlignment="1">
      <alignment/>
    </xf>
    <xf numFmtId="3" fontId="57" fillId="0" borderId="40" xfId="48" applyNumberFormat="1" applyFont="1" applyFill="1" applyBorder="1" applyAlignment="1">
      <alignment horizontal="right"/>
    </xf>
    <xf numFmtId="38" fontId="13" fillId="0" borderId="126" xfId="48" applyFont="1" applyBorder="1" applyAlignment="1">
      <alignment/>
    </xf>
    <xf numFmtId="38" fontId="13" fillId="0" borderId="119" xfId="48" applyFont="1" applyBorder="1" applyAlignment="1">
      <alignment/>
    </xf>
    <xf numFmtId="38" fontId="5" fillId="35" borderId="127" xfId="48" applyFont="1" applyFill="1" applyBorder="1" applyAlignment="1">
      <alignment horizontal="center"/>
    </xf>
    <xf numFmtId="38" fontId="4" fillId="0" borderId="128" xfId="48" applyFont="1" applyFill="1" applyBorder="1" applyAlignment="1">
      <alignment horizontal="center"/>
    </xf>
    <xf numFmtId="38" fontId="4" fillId="0" borderId="129" xfId="48" applyFont="1" applyFill="1" applyBorder="1" applyAlignment="1">
      <alignment horizontal="center"/>
    </xf>
    <xf numFmtId="38" fontId="4" fillId="0" borderId="130" xfId="48" applyFont="1" applyFill="1" applyBorder="1" applyAlignment="1">
      <alignment horizontal="center"/>
    </xf>
    <xf numFmtId="38" fontId="5" fillId="18" borderId="127" xfId="48" applyFont="1" applyFill="1" applyBorder="1" applyAlignment="1">
      <alignment horizontal="center"/>
    </xf>
    <xf numFmtId="38" fontId="18" fillId="0" borderId="131" xfId="48" applyFont="1" applyFill="1" applyBorder="1" applyAlignment="1">
      <alignment horizontal="left"/>
    </xf>
    <xf numFmtId="38" fontId="18" fillId="0" borderId="116" xfId="48" applyFont="1" applyFill="1" applyBorder="1" applyAlignment="1">
      <alignment horizontal="left"/>
    </xf>
    <xf numFmtId="38" fontId="18" fillId="0" borderId="132" xfId="48" applyFont="1" applyFill="1" applyBorder="1" applyAlignment="1">
      <alignment horizontal="left"/>
    </xf>
    <xf numFmtId="38" fontId="18" fillId="0" borderId="117" xfId="48" applyFont="1" applyFill="1" applyBorder="1" applyAlignment="1">
      <alignment horizontal="left"/>
    </xf>
    <xf numFmtId="38" fontId="18" fillId="0" borderId="133" xfId="48" applyFont="1" applyFill="1" applyBorder="1" applyAlignment="1">
      <alignment horizontal="left"/>
    </xf>
    <xf numFmtId="38" fontId="18" fillId="0" borderId="118" xfId="48" applyFont="1" applyFill="1" applyBorder="1" applyAlignment="1">
      <alignment horizontal="left"/>
    </xf>
    <xf numFmtId="38" fontId="18" fillId="0" borderId="134" xfId="48" applyFont="1" applyFill="1" applyBorder="1" applyAlignment="1">
      <alignment horizontal="left"/>
    </xf>
    <xf numFmtId="38" fontId="18" fillId="0" borderId="124" xfId="48" applyFont="1" applyFill="1" applyBorder="1" applyAlignment="1">
      <alignment horizontal="left"/>
    </xf>
    <xf numFmtId="38" fontId="18" fillId="0" borderId="135" xfId="48" applyFont="1" applyFill="1" applyBorder="1" applyAlignment="1">
      <alignment horizontal="left"/>
    </xf>
    <xf numFmtId="38" fontId="18" fillId="0" borderId="113" xfId="48" applyFont="1" applyFill="1" applyBorder="1" applyAlignment="1">
      <alignment horizontal="left"/>
    </xf>
    <xf numFmtId="38" fontId="18" fillId="0" borderId="136" xfId="48" applyFont="1" applyFill="1" applyBorder="1" applyAlignment="1">
      <alignment horizontal="left"/>
    </xf>
    <xf numFmtId="38" fontId="18" fillId="0" borderId="123" xfId="48" applyFont="1" applyFill="1" applyBorder="1" applyAlignment="1">
      <alignment horizontal="left"/>
    </xf>
    <xf numFmtId="38" fontId="18" fillId="0" borderId="137" xfId="48" applyFont="1" applyFill="1" applyBorder="1" applyAlignment="1">
      <alignment horizontal="left"/>
    </xf>
    <xf numFmtId="38" fontId="18" fillId="0" borderId="115" xfId="48" applyFont="1" applyFill="1" applyBorder="1" applyAlignment="1">
      <alignment horizontal="left"/>
    </xf>
    <xf numFmtId="38" fontId="18" fillId="0" borderId="138" xfId="48" applyFont="1" applyFill="1" applyBorder="1" applyAlignment="1">
      <alignment horizontal="left"/>
    </xf>
    <xf numFmtId="38" fontId="18" fillId="0" borderId="110" xfId="48" applyFont="1" applyFill="1" applyBorder="1" applyAlignment="1">
      <alignment horizontal="left"/>
    </xf>
    <xf numFmtId="38" fontId="18" fillId="0" borderId="28" xfId="48" applyFont="1" applyFill="1" applyBorder="1" applyAlignment="1">
      <alignment horizontal="left"/>
    </xf>
    <xf numFmtId="38" fontId="18" fillId="0" borderId="112" xfId="48" applyFont="1" applyFill="1" applyBorder="1" applyAlignment="1">
      <alignment horizontal="left"/>
    </xf>
    <xf numFmtId="38" fontId="20" fillId="0" borderId="62" xfId="48" applyFont="1" applyFill="1" applyBorder="1" applyAlignment="1">
      <alignment horizontal="center" vertical="center"/>
    </xf>
    <xf numFmtId="38" fontId="20" fillId="0" borderId="139" xfId="48" applyFont="1" applyFill="1" applyBorder="1" applyAlignment="1">
      <alignment horizontal="center" vertical="center"/>
    </xf>
    <xf numFmtId="38" fontId="18" fillId="0" borderId="59" xfId="48" applyFont="1" applyFill="1" applyBorder="1" applyAlignment="1">
      <alignment horizontal="left" vertical="center" wrapText="1"/>
    </xf>
    <xf numFmtId="38" fontId="18" fillId="0" borderId="140" xfId="48" applyFont="1" applyFill="1" applyBorder="1" applyAlignment="1">
      <alignment horizontal="left" vertical="center" wrapText="1"/>
    </xf>
    <xf numFmtId="38" fontId="18" fillId="0" borderId="125" xfId="48" applyFont="1" applyFill="1" applyBorder="1" applyAlignment="1">
      <alignment horizontal="left" vertical="center" wrapText="1"/>
    </xf>
    <xf numFmtId="38" fontId="18" fillId="0" borderId="111" xfId="48" applyFont="1" applyFill="1" applyBorder="1" applyAlignment="1">
      <alignment horizontal="left" vertical="center" wrapText="1"/>
    </xf>
    <xf numFmtId="38" fontId="18" fillId="0" borderId="135" xfId="48" applyFont="1" applyFill="1" applyBorder="1" applyAlignment="1">
      <alignment horizontal="left" vertical="center" wrapText="1"/>
    </xf>
    <xf numFmtId="38" fontId="18" fillId="0" borderId="113" xfId="48" applyFont="1" applyFill="1" applyBorder="1" applyAlignment="1">
      <alignment horizontal="left" vertical="center" wrapText="1"/>
    </xf>
    <xf numFmtId="38" fontId="18" fillId="0" borderId="141" xfId="48" applyFont="1" applyFill="1" applyBorder="1" applyAlignment="1">
      <alignment horizontal="left" vertical="center"/>
    </xf>
    <xf numFmtId="38" fontId="18" fillId="0" borderId="114" xfId="48" applyFont="1" applyFill="1" applyBorder="1" applyAlignment="1">
      <alignment horizontal="left" vertical="center"/>
    </xf>
    <xf numFmtId="38" fontId="18" fillId="0" borderId="125" xfId="48" applyFont="1" applyFill="1" applyBorder="1" applyAlignment="1">
      <alignment horizontal="left" vertical="center"/>
    </xf>
    <xf numFmtId="38" fontId="18" fillId="0" borderId="111" xfId="48" applyFont="1" applyFill="1" applyBorder="1" applyAlignment="1">
      <alignment horizontal="left" vertical="center"/>
    </xf>
    <xf numFmtId="38" fontId="18" fillId="0" borderId="135" xfId="48" applyFont="1" applyFill="1" applyBorder="1" applyAlignment="1">
      <alignment horizontal="left" vertical="center"/>
    </xf>
    <xf numFmtId="38" fontId="18" fillId="0" borderId="113" xfId="48" applyFont="1" applyFill="1" applyBorder="1" applyAlignment="1">
      <alignment horizontal="left" vertical="center"/>
    </xf>
    <xf numFmtId="38" fontId="5" fillId="0" borderId="127" xfId="48" applyFont="1" applyFill="1" applyBorder="1" applyAlignment="1">
      <alignment horizontal="center"/>
    </xf>
    <xf numFmtId="38" fontId="4" fillId="0" borderId="142" xfId="48" applyFont="1" applyFill="1" applyBorder="1" applyAlignment="1">
      <alignment horizontal="center"/>
    </xf>
    <xf numFmtId="38" fontId="18" fillId="0" borderId="28" xfId="48" applyFont="1" applyFill="1" applyBorder="1" applyAlignment="1">
      <alignment horizontal="center"/>
    </xf>
    <xf numFmtId="38" fontId="18" fillId="0" borderId="112" xfId="48" applyFont="1" applyFill="1" applyBorder="1" applyAlignment="1">
      <alignment horizontal="center"/>
    </xf>
    <xf numFmtId="38" fontId="18" fillId="0" borderId="133" xfId="48" applyFont="1" applyFill="1" applyBorder="1" applyAlignment="1">
      <alignment horizontal="center"/>
    </xf>
    <xf numFmtId="38" fontId="18" fillId="0" borderId="118" xfId="48" applyFont="1" applyFill="1" applyBorder="1" applyAlignment="1">
      <alignment horizontal="center"/>
    </xf>
    <xf numFmtId="38" fontId="18" fillId="0" borderId="138" xfId="48" applyFont="1" applyFill="1" applyBorder="1" applyAlignment="1">
      <alignment horizontal="center"/>
    </xf>
    <xf numFmtId="38" fontId="18" fillId="0" borderId="110" xfId="48" applyFont="1" applyFill="1" applyBorder="1" applyAlignment="1">
      <alignment horizontal="center"/>
    </xf>
    <xf numFmtId="38" fontId="5" fillId="36" borderId="31" xfId="48" applyFont="1" applyFill="1" applyBorder="1" applyAlignment="1">
      <alignment horizontal="center" vertical="center" wrapText="1"/>
    </xf>
    <xf numFmtId="0" fontId="0" fillId="36" borderId="21" xfId="0" applyFill="1" applyBorder="1" applyAlignment="1">
      <alignment vertical="center" wrapText="1"/>
    </xf>
    <xf numFmtId="0" fontId="0" fillId="36" borderId="44" xfId="0" applyFill="1" applyBorder="1" applyAlignment="1">
      <alignment vertical="center" wrapText="1"/>
    </xf>
    <xf numFmtId="38" fontId="11" fillId="0" borderId="128" xfId="48" applyFont="1" applyFill="1" applyBorder="1" applyAlignment="1">
      <alignment horizontal="center"/>
    </xf>
    <xf numFmtId="38" fontId="11" fillId="0" borderId="129" xfId="48" applyFont="1" applyFill="1" applyBorder="1" applyAlignment="1">
      <alignment horizontal="center"/>
    </xf>
    <xf numFmtId="38" fontId="11" fillId="0" borderId="130" xfId="48" applyFont="1" applyFill="1" applyBorder="1" applyAlignment="1">
      <alignment horizontal="center"/>
    </xf>
    <xf numFmtId="38" fontId="11" fillId="0" borderId="128" xfId="48" applyFont="1" applyBorder="1" applyAlignment="1">
      <alignment horizontal="center"/>
    </xf>
    <xf numFmtId="38" fontId="11" fillId="0" borderId="130" xfId="48" applyFont="1" applyBorder="1" applyAlignment="1">
      <alignment horizontal="center"/>
    </xf>
    <xf numFmtId="38" fontId="10" fillId="0" borderId="127" xfId="48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view="pageBreakPreview" zoomScale="69" zoomScaleNormal="75" zoomScaleSheetLayoutView="69" zoomScalePageLayoutView="0" workbookViewId="0" topLeftCell="A1">
      <pane xSplit="3" ySplit="3" topLeftCell="D7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92" sqref="E92"/>
    </sheetView>
  </sheetViews>
  <sheetFormatPr defaultColWidth="9.00390625" defaultRowHeight="13.5"/>
  <cols>
    <col min="1" max="1" width="12.375" style="57" customWidth="1"/>
    <col min="2" max="2" width="21.375" style="98" customWidth="1"/>
    <col min="3" max="3" width="11.00390625" style="98" customWidth="1"/>
    <col min="4" max="5" width="26.375" style="57" customWidth="1"/>
    <col min="6" max="6" width="26.375" style="99" customWidth="1"/>
    <col min="7" max="8" width="26.375" style="57" customWidth="1"/>
    <col min="9" max="9" width="26.375" style="99" customWidth="1"/>
    <col min="10" max="16384" width="9.00390625" style="57" customWidth="1"/>
  </cols>
  <sheetData>
    <row r="1" spans="2:9" ht="29.25" customHeight="1" thickBot="1">
      <c r="B1" s="430" t="s">
        <v>131</v>
      </c>
      <c r="C1" s="430"/>
      <c r="D1" s="430"/>
      <c r="E1" s="430"/>
      <c r="F1" s="430"/>
      <c r="G1" s="430"/>
      <c r="H1" s="430"/>
      <c r="I1" s="430"/>
    </row>
    <row r="2" spans="2:9" ht="28.5" customHeight="1" thickBot="1" thickTop="1">
      <c r="B2" s="60" t="s">
        <v>54</v>
      </c>
      <c r="C2" s="61"/>
      <c r="D2" s="431" t="s">
        <v>40</v>
      </c>
      <c r="E2" s="432"/>
      <c r="F2" s="433"/>
      <c r="G2" s="431" t="s">
        <v>41</v>
      </c>
      <c r="H2" s="432"/>
      <c r="I2" s="433"/>
    </row>
    <row r="3" spans="2:9" ht="18" customHeight="1" thickBot="1">
      <c r="B3" s="62"/>
      <c r="C3" s="63"/>
      <c r="D3" s="370" t="s">
        <v>123</v>
      </c>
      <c r="E3" s="167" t="s">
        <v>124</v>
      </c>
      <c r="F3" s="64" t="s">
        <v>43</v>
      </c>
      <c r="G3" s="391" t="s">
        <v>125</v>
      </c>
      <c r="H3" s="167" t="s">
        <v>126</v>
      </c>
      <c r="I3" s="64" t="s">
        <v>43</v>
      </c>
    </row>
    <row r="4" spans="2:9" ht="18.75" customHeight="1">
      <c r="B4" s="108"/>
      <c r="C4" s="66" t="s">
        <v>44</v>
      </c>
      <c r="D4" s="371">
        <f>_xlfn.SUMIFS(D7:D37,$C7:$C37,"国内")</f>
        <v>1818024</v>
      </c>
      <c r="E4" s="139">
        <f>_xlfn.SUMIFS(E7:E37,$C7:$C37,"国内")</f>
        <v>1944296</v>
      </c>
      <c r="F4" s="116">
        <f>IF(D4=0,"　　　　　 －",(E4/D4)-1)</f>
        <v>0.06945562874857547</v>
      </c>
      <c r="G4" s="371">
        <f>_xlfn.SUMIFS(G7:G37,$C7:$C37,"国内")</f>
        <v>12869153</v>
      </c>
      <c r="H4" s="139">
        <f>_xlfn.SUMIFS(H7:H37,$C7:$C37,"国内")</f>
        <v>12245065</v>
      </c>
      <c r="I4" s="116">
        <f aca="true" t="shared" si="0" ref="I4:I67">IF(G4=0,"　　　　　 －",(H4/G4)-1)</f>
        <v>-0.048494877634915</v>
      </c>
    </row>
    <row r="5" spans="2:9" ht="17.25" customHeight="1">
      <c r="B5" s="109" t="s">
        <v>38</v>
      </c>
      <c r="C5" s="59" t="s">
        <v>45</v>
      </c>
      <c r="D5" s="67">
        <f>_xlfn.SUMIFS(D7:D37,$C7:$C37,"国際")</f>
        <v>331582</v>
      </c>
      <c r="E5" s="141">
        <f>_xlfn.SUMIFS(E7:E37,$C7:$C37,"国際")</f>
        <v>394647</v>
      </c>
      <c r="F5" s="117">
        <f aca="true" t="shared" si="1" ref="F5:F68">IF(D5=0,"　　　　　 －",(E5/D5)-1)</f>
        <v>0.19019428075106615</v>
      </c>
      <c r="G5" s="392">
        <f>_xlfn.SUMIFS(G7:G37,$C7:$C37,"国際")</f>
        <v>877422</v>
      </c>
      <c r="H5" s="140">
        <f>_xlfn.SUMIFS(H7:H37,$C7:$C37,"国際")</f>
        <v>2787152</v>
      </c>
      <c r="I5" s="117">
        <f t="shared" si="0"/>
        <v>2.176523953126318</v>
      </c>
    </row>
    <row r="6" spans="2:9" ht="18.75" customHeight="1" thickBot="1">
      <c r="B6" s="110"/>
      <c r="C6" s="69" t="s">
        <v>1</v>
      </c>
      <c r="D6" s="373">
        <f>SUM(D4:D5)</f>
        <v>2149606</v>
      </c>
      <c r="E6" s="142">
        <f>SUM(E4:E5)</f>
        <v>2338943</v>
      </c>
      <c r="F6" s="118">
        <f t="shared" si="1"/>
        <v>0.08807986207705043</v>
      </c>
      <c r="G6" s="373">
        <f>SUM(G4:G5)</f>
        <v>13746575</v>
      </c>
      <c r="H6" s="50">
        <f>SUM(H4:H5)</f>
        <v>15032217</v>
      </c>
      <c r="I6" s="118">
        <f t="shared" si="0"/>
        <v>0.09352453247445269</v>
      </c>
    </row>
    <row r="7" spans="1:9" ht="18.75" customHeight="1">
      <c r="A7" s="113" t="s">
        <v>62</v>
      </c>
      <c r="B7" s="36"/>
      <c r="C7" s="58" t="s">
        <v>44</v>
      </c>
      <c r="D7" s="374">
        <v>1436966</v>
      </c>
      <c r="E7" s="143">
        <v>1539681</v>
      </c>
      <c r="F7" s="119">
        <f t="shared" si="1"/>
        <v>0.07148046648285344</v>
      </c>
      <c r="G7" s="156">
        <v>11677364</v>
      </c>
      <c r="H7" s="156">
        <v>11188142</v>
      </c>
      <c r="I7" s="119">
        <f t="shared" si="0"/>
        <v>-0.04189490025317355</v>
      </c>
    </row>
    <row r="8" spans="1:9" ht="17.25" customHeight="1">
      <c r="A8" s="113" t="s">
        <v>63</v>
      </c>
      <c r="B8" s="36" t="s">
        <v>4</v>
      </c>
      <c r="C8" s="70" t="s">
        <v>45</v>
      </c>
      <c r="D8" s="375">
        <v>296748</v>
      </c>
      <c r="E8" s="144">
        <v>368300</v>
      </c>
      <c r="F8" s="117">
        <f t="shared" si="1"/>
        <v>0.24112041193200962</v>
      </c>
      <c r="G8" s="157">
        <v>877422</v>
      </c>
      <c r="H8" s="157">
        <v>2787152</v>
      </c>
      <c r="I8" s="117">
        <f t="shared" si="0"/>
        <v>2.176523953126318</v>
      </c>
    </row>
    <row r="9" spans="2:9" ht="18" customHeight="1">
      <c r="B9" s="36"/>
      <c r="C9" s="71" t="s">
        <v>1</v>
      </c>
      <c r="D9" s="377">
        <f>SUM(D7:D8)</f>
        <v>1733714</v>
      </c>
      <c r="E9" s="145">
        <f>SUM(E7:E8)</f>
        <v>1907981</v>
      </c>
      <c r="F9" s="123">
        <f t="shared" si="1"/>
        <v>0.10051657885902743</v>
      </c>
      <c r="G9" s="48">
        <f>SUM(G7:G8)</f>
        <v>12554786</v>
      </c>
      <c r="H9" s="48">
        <f>SUM(H7:H8)</f>
        <v>13975294</v>
      </c>
      <c r="I9" s="123">
        <f t="shared" si="0"/>
        <v>0.11314474018115472</v>
      </c>
    </row>
    <row r="10" spans="1:9" ht="17.25" customHeight="1">
      <c r="A10" s="113" t="s">
        <v>62</v>
      </c>
      <c r="B10" s="39"/>
      <c r="C10" s="72" t="s">
        <v>44</v>
      </c>
      <c r="D10" s="378">
        <v>78726</v>
      </c>
      <c r="E10" s="146">
        <v>86886</v>
      </c>
      <c r="F10" s="121">
        <f t="shared" si="1"/>
        <v>0.10365063638442185</v>
      </c>
      <c r="G10" s="158">
        <v>310978</v>
      </c>
      <c r="H10" s="158">
        <v>295616</v>
      </c>
      <c r="I10" s="121">
        <f t="shared" si="0"/>
        <v>-0.049398992854799983</v>
      </c>
    </row>
    <row r="11" spans="1:9" ht="17.25" customHeight="1">
      <c r="A11" s="113" t="s">
        <v>63</v>
      </c>
      <c r="B11" s="36" t="s">
        <v>5</v>
      </c>
      <c r="C11" s="59" t="s">
        <v>45</v>
      </c>
      <c r="D11" s="375">
        <v>10680</v>
      </c>
      <c r="E11" s="144">
        <v>8584</v>
      </c>
      <c r="F11" s="122">
        <f t="shared" si="1"/>
        <v>-0.19625468164794002</v>
      </c>
      <c r="G11" s="159">
        <v>0</v>
      </c>
      <c r="H11" s="159">
        <v>0</v>
      </c>
      <c r="I11" s="122" t="str">
        <f t="shared" si="0"/>
        <v>　　　　　 －</v>
      </c>
    </row>
    <row r="12" spans="1:9" ht="18" customHeight="1">
      <c r="A12" s="113"/>
      <c r="B12" s="40"/>
      <c r="C12" s="73" t="s">
        <v>1</v>
      </c>
      <c r="D12" s="379">
        <f>SUM(D10:D11)</f>
        <v>89406</v>
      </c>
      <c r="E12" s="147">
        <f>SUM(E10:E11)</f>
        <v>95470</v>
      </c>
      <c r="F12" s="123">
        <f t="shared" si="1"/>
        <v>0.06782542558664972</v>
      </c>
      <c r="G12" s="51">
        <f>SUM(G10:G11)</f>
        <v>310978</v>
      </c>
      <c r="H12" s="105">
        <f>SUM(H10:H11)</f>
        <v>295616</v>
      </c>
      <c r="I12" s="123">
        <f t="shared" si="0"/>
        <v>-0.049398992854799983</v>
      </c>
    </row>
    <row r="13" spans="1:9" ht="17.25" customHeight="1">
      <c r="A13" s="113" t="s">
        <v>62</v>
      </c>
      <c r="B13" s="42"/>
      <c r="C13" s="58" t="s">
        <v>44</v>
      </c>
      <c r="D13" s="374">
        <v>5914</v>
      </c>
      <c r="E13" s="143">
        <v>6413</v>
      </c>
      <c r="F13" s="119">
        <f t="shared" si="1"/>
        <v>0.0843760568143388</v>
      </c>
      <c r="G13" s="156">
        <v>15209</v>
      </c>
      <c r="H13" s="156">
        <v>5029</v>
      </c>
      <c r="I13" s="119">
        <f t="shared" si="0"/>
        <v>-0.6693405220593069</v>
      </c>
    </row>
    <row r="14" spans="1:9" ht="17.25" customHeight="1">
      <c r="A14" s="113" t="s">
        <v>63</v>
      </c>
      <c r="B14" s="43" t="s">
        <v>6</v>
      </c>
      <c r="C14" s="70" t="s">
        <v>45</v>
      </c>
      <c r="D14" s="375">
        <v>0</v>
      </c>
      <c r="E14" s="144">
        <v>0</v>
      </c>
      <c r="F14" s="122" t="str">
        <f t="shared" si="1"/>
        <v>　　　　　 －</v>
      </c>
      <c r="G14" s="157">
        <v>0</v>
      </c>
      <c r="H14" s="157">
        <v>0</v>
      </c>
      <c r="I14" s="122" t="str">
        <f t="shared" si="0"/>
        <v>　　　　　 －</v>
      </c>
    </row>
    <row r="15" spans="1:9" ht="18" customHeight="1">
      <c r="A15" s="113"/>
      <c r="B15" s="43"/>
      <c r="C15" s="71" t="s">
        <v>46</v>
      </c>
      <c r="D15" s="377">
        <f>SUM(D13:D14)</f>
        <v>5914</v>
      </c>
      <c r="E15" s="145">
        <f>SUM(E13:E14)</f>
        <v>6413</v>
      </c>
      <c r="F15" s="123">
        <f t="shared" si="1"/>
        <v>0.0843760568143388</v>
      </c>
      <c r="G15" s="48">
        <f>SUM(G13:G14)</f>
        <v>15209</v>
      </c>
      <c r="H15" s="48">
        <f>SUM(H13:H14)</f>
        <v>5029</v>
      </c>
      <c r="I15" s="123">
        <f t="shared" si="0"/>
        <v>-0.6693405220593069</v>
      </c>
    </row>
    <row r="16" spans="1:9" ht="17.25" customHeight="1">
      <c r="A16" s="113" t="s">
        <v>62</v>
      </c>
      <c r="B16" s="39"/>
      <c r="C16" s="72" t="s">
        <v>44</v>
      </c>
      <c r="D16" s="378">
        <v>50456</v>
      </c>
      <c r="E16" s="146">
        <v>54468</v>
      </c>
      <c r="F16" s="121">
        <f t="shared" si="1"/>
        <v>0.07951482479784366</v>
      </c>
      <c r="G16" s="158">
        <v>139009</v>
      </c>
      <c r="H16" s="158">
        <v>144441</v>
      </c>
      <c r="I16" s="121">
        <f t="shared" si="0"/>
        <v>0.039076606550654924</v>
      </c>
    </row>
    <row r="17" spans="1:9" ht="17.25" customHeight="1">
      <c r="A17" s="113" t="s">
        <v>63</v>
      </c>
      <c r="B17" s="36" t="s">
        <v>8</v>
      </c>
      <c r="C17" s="59" t="s">
        <v>45</v>
      </c>
      <c r="D17" s="375">
        <v>0</v>
      </c>
      <c r="E17" s="144">
        <v>0</v>
      </c>
      <c r="F17" s="122" t="str">
        <f t="shared" si="1"/>
        <v>　　　　　 －</v>
      </c>
      <c r="G17" s="159">
        <v>0</v>
      </c>
      <c r="H17" s="159">
        <v>0</v>
      </c>
      <c r="I17" s="122" t="str">
        <f t="shared" si="0"/>
        <v>　　　　　 －</v>
      </c>
    </row>
    <row r="18" spans="1:9" ht="18" customHeight="1">
      <c r="A18" s="113"/>
      <c r="B18" s="40"/>
      <c r="C18" s="73" t="s">
        <v>1</v>
      </c>
      <c r="D18" s="379">
        <f>SUM(D16:D17)</f>
        <v>50456</v>
      </c>
      <c r="E18" s="147">
        <f>SUM(E16:E17)</f>
        <v>54468</v>
      </c>
      <c r="F18" s="123">
        <f t="shared" si="1"/>
        <v>0.07951482479784366</v>
      </c>
      <c r="G18" s="51">
        <f>SUM(G16:G17)</f>
        <v>139009</v>
      </c>
      <c r="H18" s="51">
        <f>SUM(H16:H17)</f>
        <v>144441</v>
      </c>
      <c r="I18" s="123">
        <f t="shared" si="0"/>
        <v>0.039076606550654924</v>
      </c>
    </row>
    <row r="19" spans="1:9" ht="17.25" customHeight="1">
      <c r="A19" s="113" t="s">
        <v>62</v>
      </c>
      <c r="B19" s="36"/>
      <c r="C19" s="58" t="s">
        <v>44</v>
      </c>
      <c r="D19" s="374">
        <v>49038</v>
      </c>
      <c r="E19" s="143">
        <v>51528</v>
      </c>
      <c r="F19" s="124">
        <f t="shared" si="1"/>
        <v>0.05077694848892689</v>
      </c>
      <c r="G19" s="156">
        <v>129266</v>
      </c>
      <c r="H19" s="156">
        <v>139439</v>
      </c>
      <c r="I19" s="124">
        <f t="shared" si="0"/>
        <v>0.07869818823201769</v>
      </c>
    </row>
    <row r="20" spans="1:9" ht="17.25" customHeight="1">
      <c r="A20" s="113" t="s">
        <v>63</v>
      </c>
      <c r="B20" s="36" t="s">
        <v>9</v>
      </c>
      <c r="C20" s="59" t="s">
        <v>45</v>
      </c>
      <c r="D20" s="375">
        <v>2249</v>
      </c>
      <c r="E20" s="144">
        <v>2237</v>
      </c>
      <c r="F20" s="122">
        <f t="shared" si="1"/>
        <v>-0.00533570475767009</v>
      </c>
      <c r="G20" s="159">
        <v>0</v>
      </c>
      <c r="H20" s="159">
        <v>0</v>
      </c>
      <c r="I20" s="122" t="str">
        <f t="shared" si="0"/>
        <v>　　　　　 －</v>
      </c>
    </row>
    <row r="21" spans="1:9" ht="18" customHeight="1">
      <c r="A21" s="113"/>
      <c r="B21" s="36"/>
      <c r="C21" s="71" t="s">
        <v>1</v>
      </c>
      <c r="D21" s="377">
        <f>SUM(D19:D20)</f>
        <v>51287</v>
      </c>
      <c r="E21" s="145">
        <f>SUM(E19:E20)</f>
        <v>53765</v>
      </c>
      <c r="F21" s="120">
        <f t="shared" si="1"/>
        <v>0.04831633747343389</v>
      </c>
      <c r="G21" s="48">
        <f>SUM(G19:G20)</f>
        <v>129266</v>
      </c>
      <c r="H21" s="48">
        <f>SUM(H19:H20)</f>
        <v>139439</v>
      </c>
      <c r="I21" s="120">
        <f t="shared" si="0"/>
        <v>0.07869818823201769</v>
      </c>
    </row>
    <row r="22" spans="1:9" ht="17.25" customHeight="1">
      <c r="A22" s="113" t="s">
        <v>62</v>
      </c>
      <c r="B22" s="39"/>
      <c r="C22" s="72" t="s">
        <v>44</v>
      </c>
      <c r="D22" s="378">
        <v>93924</v>
      </c>
      <c r="E22" s="146">
        <v>97674</v>
      </c>
      <c r="F22" s="121">
        <f t="shared" si="1"/>
        <v>0.039925897534176524</v>
      </c>
      <c r="G22" s="158">
        <v>418025</v>
      </c>
      <c r="H22" s="158">
        <v>360589</v>
      </c>
      <c r="I22" s="121">
        <f t="shared" si="0"/>
        <v>-0.13739848095209617</v>
      </c>
    </row>
    <row r="23" spans="1:9" ht="17.25" customHeight="1">
      <c r="A23" s="113" t="s">
        <v>63</v>
      </c>
      <c r="B23" s="36" t="s">
        <v>10</v>
      </c>
      <c r="C23" s="59" t="s">
        <v>45</v>
      </c>
      <c r="D23" s="375">
        <v>21905</v>
      </c>
      <c r="E23" s="144">
        <v>15526</v>
      </c>
      <c r="F23" s="117">
        <f t="shared" si="1"/>
        <v>-0.29121205204291256</v>
      </c>
      <c r="G23" s="159">
        <v>0</v>
      </c>
      <c r="H23" s="159">
        <v>0</v>
      </c>
      <c r="I23" s="117" t="str">
        <f t="shared" si="0"/>
        <v>　　　　　 －</v>
      </c>
    </row>
    <row r="24" spans="1:9" ht="18" customHeight="1">
      <c r="A24" s="113"/>
      <c r="B24" s="40"/>
      <c r="C24" s="73" t="s">
        <v>1</v>
      </c>
      <c r="D24" s="379">
        <f>SUM(D22:D23)</f>
        <v>115829</v>
      </c>
      <c r="E24" s="147">
        <f>SUM(E22:E23)</f>
        <v>113200</v>
      </c>
      <c r="F24" s="123">
        <f t="shared" si="1"/>
        <v>-0.022697251983527456</v>
      </c>
      <c r="G24" s="51">
        <f>SUM(G22:G23)</f>
        <v>418025</v>
      </c>
      <c r="H24" s="51">
        <f>SUM(H22:H23)</f>
        <v>360589</v>
      </c>
      <c r="I24" s="123">
        <f t="shared" si="0"/>
        <v>-0.13739848095209617</v>
      </c>
    </row>
    <row r="25" spans="1:9" ht="18" customHeight="1">
      <c r="A25" s="113" t="s">
        <v>64</v>
      </c>
      <c r="B25" s="36" t="s">
        <v>16</v>
      </c>
      <c r="C25" s="74" t="s">
        <v>44</v>
      </c>
      <c r="D25" s="374">
        <v>1404</v>
      </c>
      <c r="E25" s="143">
        <v>1341</v>
      </c>
      <c r="F25" s="124">
        <f t="shared" si="1"/>
        <v>-0.04487179487179482</v>
      </c>
      <c r="G25" s="160">
        <v>0</v>
      </c>
      <c r="H25" s="160">
        <v>0</v>
      </c>
      <c r="I25" s="124" t="str">
        <f t="shared" si="0"/>
        <v>　　　　　 －</v>
      </c>
    </row>
    <row r="26" spans="1:9" ht="18" customHeight="1">
      <c r="A26" s="113" t="s">
        <v>64</v>
      </c>
      <c r="B26" s="41" t="s">
        <v>75</v>
      </c>
      <c r="C26" s="73" t="s">
        <v>44</v>
      </c>
      <c r="D26" s="393" t="s">
        <v>121</v>
      </c>
      <c r="E26" s="394" t="s">
        <v>122</v>
      </c>
      <c r="F26" s="395" t="s">
        <v>109</v>
      </c>
      <c r="G26" s="388" t="s">
        <v>109</v>
      </c>
      <c r="H26" s="388" t="s">
        <v>122</v>
      </c>
      <c r="I26" s="395" t="s">
        <v>109</v>
      </c>
    </row>
    <row r="27" spans="1:9" ht="18" customHeight="1">
      <c r="A27" s="113" t="s">
        <v>64</v>
      </c>
      <c r="B27" s="41" t="s">
        <v>18</v>
      </c>
      <c r="C27" s="73" t="s">
        <v>44</v>
      </c>
      <c r="D27" s="380">
        <v>860</v>
      </c>
      <c r="E27" s="148">
        <v>676</v>
      </c>
      <c r="F27" s="123">
        <f t="shared" si="1"/>
        <v>-0.21395348837209305</v>
      </c>
      <c r="G27" s="162">
        <v>551</v>
      </c>
      <c r="H27" s="162">
        <v>457</v>
      </c>
      <c r="I27" s="123">
        <f t="shared" si="0"/>
        <v>-0.1705989110707804</v>
      </c>
    </row>
    <row r="28" spans="1:9" ht="17.25" customHeight="1">
      <c r="A28" s="113" t="s">
        <v>64</v>
      </c>
      <c r="B28" s="36"/>
      <c r="C28" s="58" t="s">
        <v>44</v>
      </c>
      <c r="D28" s="374">
        <v>13076</v>
      </c>
      <c r="E28" s="143">
        <v>14131</v>
      </c>
      <c r="F28" s="124">
        <f t="shared" si="1"/>
        <v>0.08068216579993881</v>
      </c>
      <c r="G28" s="156">
        <v>19541</v>
      </c>
      <c r="H28" s="156">
        <v>22514</v>
      </c>
      <c r="I28" s="124">
        <f t="shared" si="0"/>
        <v>0.1521416508878768</v>
      </c>
    </row>
    <row r="29" spans="1:9" ht="17.25" customHeight="1">
      <c r="A29" s="113" t="s">
        <v>65</v>
      </c>
      <c r="B29" s="43" t="s">
        <v>19</v>
      </c>
      <c r="C29" s="59" t="s">
        <v>45</v>
      </c>
      <c r="D29" s="375">
        <v>0</v>
      </c>
      <c r="E29" s="144">
        <v>0</v>
      </c>
      <c r="F29" s="122" t="str">
        <f t="shared" si="1"/>
        <v>　　　　　 －</v>
      </c>
      <c r="G29" s="159">
        <v>0</v>
      </c>
      <c r="H29" s="159">
        <v>0</v>
      </c>
      <c r="I29" s="122" t="str">
        <f t="shared" si="0"/>
        <v>　　　　　 －</v>
      </c>
    </row>
    <row r="30" spans="1:9" ht="18" customHeight="1">
      <c r="A30" s="113"/>
      <c r="B30" s="40"/>
      <c r="C30" s="73" t="s">
        <v>1</v>
      </c>
      <c r="D30" s="379">
        <f>SUM(D28:D29)</f>
        <v>13076</v>
      </c>
      <c r="E30" s="147">
        <f>SUM(E28:E29)</f>
        <v>14131</v>
      </c>
      <c r="F30" s="123">
        <f t="shared" si="1"/>
        <v>0.08068216579993881</v>
      </c>
      <c r="G30" s="51">
        <f>SUM(G28:G29)</f>
        <v>19541</v>
      </c>
      <c r="H30" s="51">
        <f>SUM(H28:H29)</f>
        <v>22514</v>
      </c>
      <c r="I30" s="123">
        <f t="shared" si="0"/>
        <v>0.1521416508878768</v>
      </c>
    </row>
    <row r="31" spans="1:9" ht="17.25" customHeight="1">
      <c r="A31" s="113" t="s">
        <v>64</v>
      </c>
      <c r="B31" s="396"/>
      <c r="C31" s="58" t="s">
        <v>44</v>
      </c>
      <c r="D31" s="374">
        <v>7259</v>
      </c>
      <c r="E31" s="143">
        <v>6514</v>
      </c>
      <c r="F31" s="124">
        <f t="shared" si="1"/>
        <v>-0.1026312164209946</v>
      </c>
      <c r="G31" s="156">
        <v>480</v>
      </c>
      <c r="H31" s="156">
        <v>253</v>
      </c>
      <c r="I31" s="124">
        <f t="shared" si="0"/>
        <v>-0.47291666666666665</v>
      </c>
    </row>
    <row r="32" spans="1:9" ht="17.25" customHeight="1">
      <c r="A32" s="113" t="s">
        <v>65</v>
      </c>
      <c r="B32" s="36" t="s">
        <v>110</v>
      </c>
      <c r="C32" s="59" t="s">
        <v>45</v>
      </c>
      <c r="D32" s="375">
        <v>0</v>
      </c>
      <c r="E32" s="144">
        <v>0</v>
      </c>
      <c r="F32" s="122" t="str">
        <f t="shared" si="1"/>
        <v>　　　　　 －</v>
      </c>
      <c r="G32" s="159">
        <v>0</v>
      </c>
      <c r="H32" s="159">
        <v>0</v>
      </c>
      <c r="I32" s="122" t="str">
        <f t="shared" si="0"/>
        <v>　　　　　 －</v>
      </c>
    </row>
    <row r="33" spans="1:9" ht="18" customHeight="1">
      <c r="A33" s="113"/>
      <c r="B33" s="40"/>
      <c r="C33" s="73" t="s">
        <v>1</v>
      </c>
      <c r="D33" s="379">
        <f>SUM(D31:D32)</f>
        <v>7259</v>
      </c>
      <c r="E33" s="147">
        <f>SUM(E31:E32)</f>
        <v>6514</v>
      </c>
      <c r="F33" s="123">
        <f t="shared" si="1"/>
        <v>-0.1026312164209946</v>
      </c>
      <c r="G33" s="51">
        <f>SUM(G31:G32)</f>
        <v>480</v>
      </c>
      <c r="H33" s="51">
        <f>SUM(H31:H32)</f>
        <v>253</v>
      </c>
      <c r="I33" s="123">
        <f t="shared" si="0"/>
        <v>-0.47291666666666665</v>
      </c>
    </row>
    <row r="34" spans="1:9" ht="17.25" customHeight="1">
      <c r="A34" s="113" t="s">
        <v>64</v>
      </c>
      <c r="B34" s="36"/>
      <c r="C34" s="58" t="s">
        <v>44</v>
      </c>
      <c r="D34" s="374">
        <v>64664</v>
      </c>
      <c r="E34" s="143">
        <v>69221</v>
      </c>
      <c r="F34" s="119">
        <f t="shared" si="1"/>
        <v>0.07047197822590623</v>
      </c>
      <c r="G34" s="156">
        <v>158359</v>
      </c>
      <c r="H34" s="156">
        <v>87882</v>
      </c>
      <c r="I34" s="119">
        <f t="shared" si="0"/>
        <v>-0.4450457504783435</v>
      </c>
    </row>
    <row r="35" spans="1:9" ht="17.25" customHeight="1">
      <c r="A35" s="113" t="s">
        <v>65</v>
      </c>
      <c r="B35" s="36" t="s">
        <v>20</v>
      </c>
      <c r="C35" s="59" t="s">
        <v>45</v>
      </c>
      <c r="D35" s="375">
        <v>0</v>
      </c>
      <c r="E35" s="144">
        <v>0</v>
      </c>
      <c r="F35" s="119" t="str">
        <f t="shared" si="1"/>
        <v>　　　　　 －</v>
      </c>
      <c r="G35" s="159">
        <v>0</v>
      </c>
      <c r="H35" s="159">
        <v>0</v>
      </c>
      <c r="I35" s="119" t="str">
        <f t="shared" si="0"/>
        <v>　　　　　 －</v>
      </c>
    </row>
    <row r="36" spans="1:9" ht="18" customHeight="1">
      <c r="A36" s="113"/>
      <c r="B36" s="40"/>
      <c r="C36" s="73" t="s">
        <v>1</v>
      </c>
      <c r="D36" s="379">
        <f>+D34+D35</f>
        <v>64664</v>
      </c>
      <c r="E36" s="147">
        <f>SUM(E34:E35)</f>
        <v>69221</v>
      </c>
      <c r="F36" s="123">
        <f t="shared" si="1"/>
        <v>0.07047197822590623</v>
      </c>
      <c r="G36" s="51">
        <f>SUM(G34:G35)</f>
        <v>158359</v>
      </c>
      <c r="H36" s="51">
        <f>SUM(H34:H35)</f>
        <v>87882</v>
      </c>
      <c r="I36" s="123">
        <f t="shared" si="0"/>
        <v>-0.4450457504783435</v>
      </c>
    </row>
    <row r="37" spans="1:9" ht="18" customHeight="1" thickBot="1">
      <c r="A37" s="113" t="s">
        <v>66</v>
      </c>
      <c r="B37" s="39" t="s">
        <v>32</v>
      </c>
      <c r="C37" s="75" t="s">
        <v>44</v>
      </c>
      <c r="D37" s="378">
        <v>15737</v>
      </c>
      <c r="E37" s="146">
        <v>15763</v>
      </c>
      <c r="F37" s="123">
        <f t="shared" si="1"/>
        <v>0.001652157336214044</v>
      </c>
      <c r="G37" s="162">
        <v>371</v>
      </c>
      <c r="H37" s="162">
        <v>703</v>
      </c>
      <c r="I37" s="123">
        <f t="shared" si="0"/>
        <v>0.894878706199461</v>
      </c>
    </row>
    <row r="38" spans="1:9" ht="18.75" customHeight="1">
      <c r="A38" s="113"/>
      <c r="B38" s="108"/>
      <c r="C38" s="114" t="s">
        <v>44</v>
      </c>
      <c r="D38" s="381">
        <f>_xlfn.SUMIFS(D41:D67,$C41:$C67,"国内")</f>
        <v>462350</v>
      </c>
      <c r="E38" s="49">
        <f>_xlfn.SUMIFS(E41:E67,$C41:$C67,"国内")</f>
        <v>503204</v>
      </c>
      <c r="F38" s="116">
        <f t="shared" si="1"/>
        <v>0.08836163079917814</v>
      </c>
      <c r="G38" s="49">
        <f>_xlfn.SUMIFS(G41:G67,$C41:$C67,"国内")</f>
        <v>721096</v>
      </c>
      <c r="H38" s="49">
        <f>_xlfn.SUMIFS(H41:H67,$C41:$C67,"国内")</f>
        <v>691857</v>
      </c>
      <c r="I38" s="116">
        <f t="shared" si="0"/>
        <v>-0.04054799915683904</v>
      </c>
    </row>
    <row r="39" spans="1:9" ht="17.25" customHeight="1">
      <c r="A39" s="113"/>
      <c r="B39" s="109" t="s">
        <v>39</v>
      </c>
      <c r="C39" s="115" t="s">
        <v>45</v>
      </c>
      <c r="D39" s="397">
        <f>_xlfn.SUMIFS(D41:D67,$C41:$C67,"国際")</f>
        <v>38956</v>
      </c>
      <c r="E39" s="47">
        <f>_xlfn.SUMIFS(E41:E67,$C41:$C67,"国際")</f>
        <v>47794</v>
      </c>
      <c r="F39" s="117">
        <f t="shared" si="1"/>
        <v>0.22687134202690218</v>
      </c>
      <c r="G39" s="47">
        <f>_xlfn.SUMIFS(G41:G67,$C41:$C67,"国際")</f>
        <v>20823</v>
      </c>
      <c r="H39" s="47">
        <f>_xlfn.SUMIFS(H41:H67,$C41:$C67,"国際")</f>
        <v>8726</v>
      </c>
      <c r="I39" s="117">
        <f t="shared" si="0"/>
        <v>-0.5809441482975556</v>
      </c>
    </row>
    <row r="40" spans="1:9" ht="18.75" customHeight="1" thickBot="1">
      <c r="A40" s="113"/>
      <c r="B40" s="109"/>
      <c r="C40" s="71" t="s">
        <v>1</v>
      </c>
      <c r="D40" s="377">
        <f>SUM(D38:D39)</f>
        <v>501306</v>
      </c>
      <c r="E40" s="145">
        <f>SUM(E38:E39)</f>
        <v>550998</v>
      </c>
      <c r="F40" s="120">
        <f t="shared" si="1"/>
        <v>0.09912508527725583</v>
      </c>
      <c r="G40" s="48">
        <f>SUM(G38:G39)</f>
        <v>741919</v>
      </c>
      <c r="H40" s="48">
        <f>SUM(H38:H39)</f>
        <v>700583</v>
      </c>
      <c r="I40" s="120">
        <f t="shared" si="0"/>
        <v>-0.05571497697187966</v>
      </c>
    </row>
    <row r="41" spans="1:9" ht="18.75" customHeight="1">
      <c r="A41" s="113" t="s">
        <v>62</v>
      </c>
      <c r="B41" s="44"/>
      <c r="C41" s="66" t="s">
        <v>44</v>
      </c>
      <c r="D41" s="382">
        <v>207033</v>
      </c>
      <c r="E41" s="153">
        <v>231803</v>
      </c>
      <c r="F41" s="116">
        <f t="shared" si="1"/>
        <v>0.11964276226495296</v>
      </c>
      <c r="G41" s="163">
        <v>390684</v>
      </c>
      <c r="H41" s="163">
        <v>355988</v>
      </c>
      <c r="I41" s="116">
        <f t="shared" si="0"/>
        <v>-0.08880834638736168</v>
      </c>
    </row>
    <row r="42" spans="1:9" ht="17.25" customHeight="1">
      <c r="A42" s="113" t="s">
        <v>63</v>
      </c>
      <c r="B42" s="36" t="s">
        <v>11</v>
      </c>
      <c r="C42" s="59" t="s">
        <v>45</v>
      </c>
      <c r="D42" s="375">
        <v>25528</v>
      </c>
      <c r="E42" s="144">
        <v>27599</v>
      </c>
      <c r="F42" s="117">
        <f t="shared" si="1"/>
        <v>0.08112660607959876</v>
      </c>
      <c r="G42" s="159">
        <v>20823</v>
      </c>
      <c r="H42" s="159">
        <v>8702</v>
      </c>
      <c r="I42" s="117">
        <f t="shared" si="0"/>
        <v>-0.5820967199731066</v>
      </c>
    </row>
    <row r="43" spans="1:9" ht="18" customHeight="1">
      <c r="A43" s="113"/>
      <c r="B43" s="36"/>
      <c r="C43" s="71" t="s">
        <v>1</v>
      </c>
      <c r="D43" s="377">
        <f>SUM(D41:D42)</f>
        <v>232561</v>
      </c>
      <c r="E43" s="145">
        <f>SUM(E41:E42)</f>
        <v>259402</v>
      </c>
      <c r="F43" s="120">
        <f t="shared" si="1"/>
        <v>0.11541488039697101</v>
      </c>
      <c r="G43" s="48">
        <f>SUM(G41:G42)</f>
        <v>411507</v>
      </c>
      <c r="H43" s="48">
        <f>SUM(H41:H42)</f>
        <v>364690</v>
      </c>
      <c r="I43" s="120">
        <f t="shared" si="0"/>
        <v>-0.1137696321083238</v>
      </c>
    </row>
    <row r="44" spans="1:9" ht="17.25" customHeight="1">
      <c r="A44" s="113" t="s">
        <v>62</v>
      </c>
      <c r="B44" s="39"/>
      <c r="C44" s="72" t="s">
        <v>44</v>
      </c>
      <c r="D44" s="383">
        <v>77799</v>
      </c>
      <c r="E44" s="154">
        <v>81637</v>
      </c>
      <c r="F44" s="121">
        <f t="shared" si="1"/>
        <v>0.04933225362793858</v>
      </c>
      <c r="G44" s="158">
        <v>105084</v>
      </c>
      <c r="H44" s="158">
        <v>103968</v>
      </c>
      <c r="I44" s="121">
        <f t="shared" si="0"/>
        <v>-0.010620075368276805</v>
      </c>
    </row>
    <row r="45" spans="1:9" ht="17.25" customHeight="1">
      <c r="A45" s="113" t="s">
        <v>63</v>
      </c>
      <c r="B45" s="36" t="s">
        <v>12</v>
      </c>
      <c r="C45" s="74" t="s">
        <v>45</v>
      </c>
      <c r="D45" s="384">
        <v>762</v>
      </c>
      <c r="E45" s="155">
        <v>1987</v>
      </c>
      <c r="F45" s="125">
        <f t="shared" si="1"/>
        <v>1.6076115485564304</v>
      </c>
      <c r="G45" s="164">
        <v>0</v>
      </c>
      <c r="H45" s="164">
        <v>0</v>
      </c>
      <c r="I45" s="125" t="str">
        <f t="shared" si="0"/>
        <v>　　　　　 －</v>
      </c>
    </row>
    <row r="46" spans="1:9" ht="18" customHeight="1">
      <c r="A46" s="113"/>
      <c r="B46" s="40"/>
      <c r="C46" s="73" t="s">
        <v>1</v>
      </c>
      <c r="D46" s="379">
        <f>SUM(D44:D45)</f>
        <v>78561</v>
      </c>
      <c r="E46" s="147">
        <f>SUM(E44:E45)</f>
        <v>83624</v>
      </c>
      <c r="F46" s="123">
        <f t="shared" si="1"/>
        <v>0.06444673565764192</v>
      </c>
      <c r="G46" s="51">
        <f>SUM(G44:G45)</f>
        <v>105084</v>
      </c>
      <c r="H46" s="51">
        <f>SUM(H44:H45)</f>
        <v>103968</v>
      </c>
      <c r="I46" s="123">
        <f t="shared" si="0"/>
        <v>-0.010620075368276805</v>
      </c>
    </row>
    <row r="47" spans="1:9" ht="17.25" customHeight="1">
      <c r="A47" s="113" t="s">
        <v>62</v>
      </c>
      <c r="B47" s="36"/>
      <c r="C47" s="74" t="s">
        <v>44</v>
      </c>
      <c r="D47" s="374">
        <v>18199</v>
      </c>
      <c r="E47" s="143">
        <v>20947</v>
      </c>
      <c r="F47" s="120">
        <f t="shared" si="1"/>
        <v>0.15099730754437046</v>
      </c>
      <c r="G47" s="389">
        <v>0</v>
      </c>
      <c r="H47" s="158">
        <v>0</v>
      </c>
      <c r="I47" s="120" t="str">
        <f t="shared" si="0"/>
        <v>　　　　　 －</v>
      </c>
    </row>
    <row r="48" spans="1:9" ht="17.25" customHeight="1">
      <c r="A48" s="113" t="s">
        <v>63</v>
      </c>
      <c r="B48" s="36" t="s">
        <v>13</v>
      </c>
      <c r="C48" s="77" t="s">
        <v>45</v>
      </c>
      <c r="D48" s="375">
        <v>0</v>
      </c>
      <c r="E48" s="144">
        <v>1767</v>
      </c>
      <c r="F48" s="122" t="str">
        <f t="shared" si="1"/>
        <v>　　　　　 －</v>
      </c>
      <c r="G48" s="390">
        <v>0</v>
      </c>
      <c r="H48" s="166">
        <v>0</v>
      </c>
      <c r="I48" s="122" t="str">
        <f t="shared" si="0"/>
        <v>　　　　　 －</v>
      </c>
    </row>
    <row r="49" spans="1:9" ht="18" customHeight="1">
      <c r="A49" s="113"/>
      <c r="B49" s="36"/>
      <c r="C49" s="71" t="s">
        <v>1</v>
      </c>
      <c r="D49" s="377">
        <f>SUM(D47:D48)</f>
        <v>18199</v>
      </c>
      <c r="E49" s="145">
        <f>SUM(E47:E48)</f>
        <v>22714</v>
      </c>
      <c r="F49" s="120">
        <f t="shared" si="1"/>
        <v>0.24809055442606742</v>
      </c>
      <c r="G49" s="48">
        <f>SUM(G47:G48)</f>
        <v>0</v>
      </c>
      <c r="H49" s="48">
        <f>SUM(H47:H48)</f>
        <v>0</v>
      </c>
      <c r="I49" s="120" t="str">
        <f t="shared" si="0"/>
        <v>　　　　　 －</v>
      </c>
    </row>
    <row r="50" spans="1:9" ht="17.25" customHeight="1">
      <c r="A50" s="113" t="s">
        <v>64</v>
      </c>
      <c r="B50" s="39"/>
      <c r="C50" s="72" t="s">
        <v>44</v>
      </c>
      <c r="D50" s="378">
        <v>65726</v>
      </c>
      <c r="E50" s="146">
        <v>70412</v>
      </c>
      <c r="F50" s="121">
        <f t="shared" si="1"/>
        <v>0.07129598636764745</v>
      </c>
      <c r="G50" s="158">
        <v>128866</v>
      </c>
      <c r="H50" s="158">
        <v>128951</v>
      </c>
      <c r="I50" s="121">
        <f t="shared" si="0"/>
        <v>0.0006595998944640691</v>
      </c>
    </row>
    <row r="51" spans="1:9" ht="17.25" customHeight="1">
      <c r="A51" s="113" t="s">
        <v>65</v>
      </c>
      <c r="B51" s="36" t="s">
        <v>21</v>
      </c>
      <c r="C51" s="59" t="s">
        <v>45</v>
      </c>
      <c r="D51" s="375">
        <v>12188</v>
      </c>
      <c r="E51" s="144">
        <v>11503</v>
      </c>
      <c r="F51" s="117">
        <f t="shared" si="1"/>
        <v>-0.056202822448309764</v>
      </c>
      <c r="G51" s="159">
        <v>0</v>
      </c>
      <c r="H51" s="159">
        <v>24</v>
      </c>
      <c r="I51" s="117" t="str">
        <f t="shared" si="0"/>
        <v>　　　　　 －</v>
      </c>
    </row>
    <row r="52" spans="1:9" ht="18" customHeight="1">
      <c r="A52" s="113"/>
      <c r="B52" s="40"/>
      <c r="C52" s="73" t="s">
        <v>1</v>
      </c>
      <c r="D52" s="379">
        <f>SUM(D50:D51)</f>
        <v>77914</v>
      </c>
      <c r="E52" s="147">
        <f>SUM(E50:E51)</f>
        <v>81915</v>
      </c>
      <c r="F52" s="123">
        <f t="shared" si="1"/>
        <v>0.05135149010447426</v>
      </c>
      <c r="G52" s="51">
        <f>SUM(G50:G51)</f>
        <v>128866</v>
      </c>
      <c r="H52" s="51">
        <f>SUM(H50:H51)</f>
        <v>128975</v>
      </c>
      <c r="I52" s="123">
        <f t="shared" si="0"/>
        <v>0.0008458398646655763</v>
      </c>
    </row>
    <row r="53" spans="1:9" ht="17.25" customHeight="1">
      <c r="A53" s="113" t="s">
        <v>64</v>
      </c>
      <c r="B53" s="36"/>
      <c r="C53" s="72" t="s">
        <v>44</v>
      </c>
      <c r="D53" s="383">
        <v>25394</v>
      </c>
      <c r="E53" s="154">
        <v>28964</v>
      </c>
      <c r="F53" s="121">
        <f t="shared" si="1"/>
        <v>0.14058439001338896</v>
      </c>
      <c r="G53" s="158">
        <v>13948</v>
      </c>
      <c r="H53" s="158">
        <v>17790</v>
      </c>
      <c r="I53" s="121">
        <f t="shared" si="0"/>
        <v>0.27545167765987966</v>
      </c>
    </row>
    <row r="54" spans="1:9" ht="17.25" customHeight="1">
      <c r="A54" s="113" t="s">
        <v>65</v>
      </c>
      <c r="B54" s="36" t="s">
        <v>53</v>
      </c>
      <c r="C54" s="78" t="s">
        <v>45</v>
      </c>
      <c r="D54" s="384">
        <v>0</v>
      </c>
      <c r="E54" s="155">
        <v>3087</v>
      </c>
      <c r="F54" s="122" t="str">
        <f t="shared" si="1"/>
        <v>　　　　　 －</v>
      </c>
      <c r="G54" s="164">
        <v>0</v>
      </c>
      <c r="H54" s="164">
        <v>0</v>
      </c>
      <c r="I54" s="122" t="str">
        <f t="shared" si="0"/>
        <v>　　　　　 －</v>
      </c>
    </row>
    <row r="55" spans="1:9" ht="18" customHeight="1">
      <c r="A55" s="113"/>
      <c r="B55" s="36"/>
      <c r="C55" s="71" t="s">
        <v>1</v>
      </c>
      <c r="D55" s="377">
        <f>SUM(D53:D54)</f>
        <v>25394</v>
      </c>
      <c r="E55" s="145">
        <f>SUM(E53:E54)</f>
        <v>32051</v>
      </c>
      <c r="F55" s="120">
        <f t="shared" si="1"/>
        <v>0.2621485390249665</v>
      </c>
      <c r="G55" s="48">
        <f>SUM(G53:G54)</f>
        <v>13948</v>
      </c>
      <c r="H55" s="48">
        <f>SUM(H53:H54)</f>
        <v>17790</v>
      </c>
      <c r="I55" s="120">
        <f t="shared" si="0"/>
        <v>0.27545167765987966</v>
      </c>
    </row>
    <row r="56" spans="1:9" ht="17.25" customHeight="1">
      <c r="A56" s="113" t="s">
        <v>64</v>
      </c>
      <c r="B56" s="39"/>
      <c r="C56" s="72" t="s">
        <v>44</v>
      </c>
      <c r="D56" s="383">
        <v>7381</v>
      </c>
      <c r="E56" s="154">
        <v>8362</v>
      </c>
      <c r="F56" s="121">
        <f t="shared" si="1"/>
        <v>0.13290881994309722</v>
      </c>
      <c r="G56" s="158">
        <v>4450</v>
      </c>
      <c r="H56" s="158">
        <v>7264</v>
      </c>
      <c r="I56" s="121">
        <f t="shared" si="0"/>
        <v>0.6323595505617978</v>
      </c>
    </row>
    <row r="57" spans="1:9" ht="17.25" customHeight="1">
      <c r="A57" s="113" t="s">
        <v>65</v>
      </c>
      <c r="B57" s="36" t="s">
        <v>111</v>
      </c>
      <c r="C57" s="78" t="s">
        <v>45</v>
      </c>
      <c r="D57" s="384">
        <v>0</v>
      </c>
      <c r="E57" s="155">
        <v>0</v>
      </c>
      <c r="F57" s="122" t="str">
        <f t="shared" si="1"/>
        <v>　　　　　 －</v>
      </c>
      <c r="G57" s="164">
        <v>0</v>
      </c>
      <c r="H57" s="164">
        <v>0</v>
      </c>
      <c r="I57" s="122" t="str">
        <f t="shared" si="0"/>
        <v>　　　　　 －</v>
      </c>
    </row>
    <row r="58" spans="1:9" ht="18" customHeight="1">
      <c r="A58" s="113"/>
      <c r="B58" s="40"/>
      <c r="C58" s="73" t="s">
        <v>1</v>
      </c>
      <c r="D58" s="379">
        <f>SUM(D56:D57)</f>
        <v>7381</v>
      </c>
      <c r="E58" s="147">
        <f>SUM(E56:E57)</f>
        <v>8362</v>
      </c>
      <c r="F58" s="123">
        <f t="shared" si="1"/>
        <v>0.13290881994309722</v>
      </c>
      <c r="G58" s="317">
        <f>SUM(G56:G57)</f>
        <v>4450</v>
      </c>
      <c r="H58" s="317">
        <f>SUM(H56:H57)</f>
        <v>7264</v>
      </c>
      <c r="I58" s="123">
        <f t="shared" si="0"/>
        <v>0.6323595505617978</v>
      </c>
    </row>
    <row r="59" spans="1:9" ht="17.25" customHeight="1">
      <c r="A59" s="113" t="s">
        <v>64</v>
      </c>
      <c r="B59" s="36"/>
      <c r="C59" s="72" t="s">
        <v>44</v>
      </c>
      <c r="D59" s="383">
        <v>26234</v>
      </c>
      <c r="E59" s="154">
        <v>24945</v>
      </c>
      <c r="F59" s="121">
        <f t="shared" si="1"/>
        <v>-0.04913471068079589</v>
      </c>
      <c r="G59" s="158">
        <v>43529</v>
      </c>
      <c r="H59" s="158">
        <v>36366</v>
      </c>
      <c r="I59" s="121">
        <f t="shared" si="0"/>
        <v>-0.16455696202531644</v>
      </c>
    </row>
    <row r="60" spans="1:9" ht="17.25" customHeight="1">
      <c r="A60" s="113" t="s">
        <v>65</v>
      </c>
      <c r="B60" s="36" t="s">
        <v>23</v>
      </c>
      <c r="C60" s="78" t="s">
        <v>45</v>
      </c>
      <c r="D60" s="384">
        <v>0</v>
      </c>
      <c r="E60" s="155">
        <v>0</v>
      </c>
      <c r="F60" s="122" t="str">
        <f t="shared" si="1"/>
        <v>　　　　　 －</v>
      </c>
      <c r="G60" s="164">
        <v>0</v>
      </c>
      <c r="H60" s="164">
        <v>0</v>
      </c>
      <c r="I60" s="122" t="str">
        <f t="shared" si="0"/>
        <v>　　　　　 －</v>
      </c>
    </row>
    <row r="61" spans="1:9" ht="18" customHeight="1">
      <c r="A61" s="113"/>
      <c r="B61" s="36"/>
      <c r="C61" s="71" t="s">
        <v>1</v>
      </c>
      <c r="D61" s="377">
        <f>SUM(D59:D60)</f>
        <v>26234</v>
      </c>
      <c r="E61" s="145">
        <f>SUM(E59:E60)</f>
        <v>24945</v>
      </c>
      <c r="F61" s="120">
        <f t="shared" si="1"/>
        <v>-0.04913471068079589</v>
      </c>
      <c r="G61" s="48">
        <f>SUM(G59:G60)</f>
        <v>43529</v>
      </c>
      <c r="H61" s="48">
        <f>SUM(H59:H60)</f>
        <v>36366</v>
      </c>
      <c r="I61" s="120">
        <f t="shared" si="0"/>
        <v>-0.16455696202531644</v>
      </c>
    </row>
    <row r="62" spans="1:9" ht="17.25" customHeight="1">
      <c r="A62" s="113" t="s">
        <v>64</v>
      </c>
      <c r="B62" s="39"/>
      <c r="C62" s="72" t="s">
        <v>44</v>
      </c>
      <c r="D62" s="378">
        <v>14847</v>
      </c>
      <c r="E62" s="146">
        <v>16341</v>
      </c>
      <c r="F62" s="120">
        <f t="shared" si="1"/>
        <v>0.10062638916952915</v>
      </c>
      <c r="G62" s="165">
        <v>1320</v>
      </c>
      <c r="H62" s="165">
        <v>1901</v>
      </c>
      <c r="I62" s="120">
        <f t="shared" si="0"/>
        <v>0.4401515151515152</v>
      </c>
    </row>
    <row r="63" spans="1:9" ht="17.25" customHeight="1">
      <c r="A63" s="113" t="s">
        <v>65</v>
      </c>
      <c r="B63" s="36" t="s">
        <v>24</v>
      </c>
      <c r="C63" s="59" t="s">
        <v>45</v>
      </c>
      <c r="D63" s="375">
        <v>478</v>
      </c>
      <c r="E63" s="144">
        <v>1851</v>
      </c>
      <c r="F63" s="117">
        <f t="shared" si="1"/>
        <v>2.8723849372384938</v>
      </c>
      <c r="G63" s="166">
        <v>0</v>
      </c>
      <c r="H63" s="166">
        <v>0</v>
      </c>
      <c r="I63" s="117" t="str">
        <f t="shared" si="0"/>
        <v>　　　　　 －</v>
      </c>
    </row>
    <row r="64" spans="1:9" ht="18" customHeight="1">
      <c r="A64" s="113"/>
      <c r="B64" s="40"/>
      <c r="C64" s="73" t="s">
        <v>1</v>
      </c>
      <c r="D64" s="379">
        <f>SUM(D62:D63)</f>
        <v>15325</v>
      </c>
      <c r="E64" s="147">
        <f>SUM(E62:E63)</f>
        <v>18192</v>
      </c>
      <c r="F64" s="123">
        <f t="shared" si="1"/>
        <v>0.18707993474714524</v>
      </c>
      <c r="G64" s="51">
        <f>SUM(G62:G63)</f>
        <v>1320</v>
      </c>
      <c r="H64" s="51">
        <f>SUM(H62:H63)</f>
        <v>1901</v>
      </c>
      <c r="I64" s="123">
        <f t="shared" si="0"/>
        <v>0.4401515151515152</v>
      </c>
    </row>
    <row r="65" spans="1:9" ht="17.25" customHeight="1">
      <c r="A65" s="113" t="s">
        <v>66</v>
      </c>
      <c r="B65" s="36"/>
      <c r="C65" s="80" t="s">
        <v>44</v>
      </c>
      <c r="D65" s="374">
        <v>19737</v>
      </c>
      <c r="E65" s="143">
        <v>19793</v>
      </c>
      <c r="F65" s="119">
        <f t="shared" si="1"/>
        <v>0.002837310634848267</v>
      </c>
      <c r="G65" s="156">
        <v>33215</v>
      </c>
      <c r="H65" s="156">
        <v>39629</v>
      </c>
      <c r="I65" s="119">
        <f t="shared" si="0"/>
        <v>0.19310552461237385</v>
      </c>
    </row>
    <row r="66" spans="1:9" ht="17.25" customHeight="1">
      <c r="A66" s="113" t="s">
        <v>67</v>
      </c>
      <c r="B66" s="36" t="s">
        <v>112</v>
      </c>
      <c r="C66" s="372" t="s">
        <v>45</v>
      </c>
      <c r="D66" s="375">
        <v>0</v>
      </c>
      <c r="E66" s="144">
        <v>0</v>
      </c>
      <c r="F66" s="122" t="str">
        <f t="shared" si="1"/>
        <v>　　　　　 －</v>
      </c>
      <c r="G66" s="159">
        <v>0</v>
      </c>
      <c r="H66" s="159">
        <v>0</v>
      </c>
      <c r="I66" s="122" t="str">
        <f t="shared" si="0"/>
        <v>　　　　　 －</v>
      </c>
    </row>
    <row r="67" spans="1:9" ht="18" customHeight="1" thickBot="1">
      <c r="A67" s="113"/>
      <c r="B67" s="36"/>
      <c r="C67" s="376" t="s">
        <v>1</v>
      </c>
      <c r="D67" s="398">
        <f>SUM(D65:D66)</f>
        <v>19737</v>
      </c>
      <c r="E67" s="48">
        <f>SUM(E65:E66)</f>
        <v>19793</v>
      </c>
      <c r="F67" s="120">
        <f t="shared" si="1"/>
        <v>0.002837310634848267</v>
      </c>
      <c r="G67" s="48">
        <f>SUM(G65:G66)</f>
        <v>33215</v>
      </c>
      <c r="H67" s="48">
        <f>SUM(H65:H66)</f>
        <v>39629</v>
      </c>
      <c r="I67" s="120">
        <f t="shared" si="0"/>
        <v>0.19310552461237385</v>
      </c>
    </row>
    <row r="68" spans="1:9" ht="18.75" customHeight="1">
      <c r="A68" s="113"/>
      <c r="B68" s="108"/>
      <c r="C68" s="66" t="s">
        <v>44</v>
      </c>
      <c r="D68" s="381">
        <f>_xlfn.SUMIFS(D71:D97,$C71:$C97,"国内")</f>
        <v>5774226</v>
      </c>
      <c r="E68" s="139">
        <f>_xlfn.SUMIFS(E71:E97,$C71:$C97,"国内")</f>
        <v>5608412</v>
      </c>
      <c r="F68" s="116">
        <f t="shared" si="1"/>
        <v>-0.028716229673033222</v>
      </c>
      <c r="G68" s="49">
        <f>_xlfn.SUMIFS(G71:G97,$C71:$C97,"国内")</f>
        <v>58180584</v>
      </c>
      <c r="H68" s="49">
        <f>_xlfn.SUMIFS(H71:H97,$C71:$C97,"国内")</f>
        <v>50677464</v>
      </c>
      <c r="I68" s="116">
        <f aca="true" t="shared" si="2" ref="I68:I100">IF(G68=0,"　　　　　 －",(H68/G68)-1)</f>
        <v>-0.12896261061937775</v>
      </c>
    </row>
    <row r="69" spans="1:9" ht="17.25" customHeight="1">
      <c r="A69" s="113"/>
      <c r="B69" s="109" t="s">
        <v>57</v>
      </c>
      <c r="C69" s="59" t="s">
        <v>45</v>
      </c>
      <c r="D69" s="67">
        <f>_xlfn.SUMIFS(D71:D97,$C71:$C97,"国際")</f>
        <v>3699037</v>
      </c>
      <c r="E69" s="141">
        <f>_xlfn.SUMIFS(E71:E97,$C71:$C97,"国際")</f>
        <v>3930104</v>
      </c>
      <c r="F69" s="117">
        <f aca="true" t="shared" si="3" ref="F69:F100">IF(D69=0,"　　　　　 －",(E69/D69)-1)</f>
        <v>0.06246679879114492</v>
      </c>
      <c r="G69" s="47">
        <f>_xlfn.SUMIFS(G71:G97,$C71:$C97,"国際")</f>
        <v>194458820</v>
      </c>
      <c r="H69" s="47">
        <f>_xlfn.SUMIFS(H71:H97,$C71:$C97,"国際")</f>
        <v>207421316</v>
      </c>
      <c r="I69" s="117">
        <f t="shared" si="2"/>
        <v>0.06665933692285075</v>
      </c>
    </row>
    <row r="70" spans="1:9" ht="18.75" customHeight="1" thickBot="1">
      <c r="A70" s="113"/>
      <c r="B70" s="110"/>
      <c r="C70" s="69" t="s">
        <v>1</v>
      </c>
      <c r="D70" s="373">
        <f>SUM(D68:D69)</f>
        <v>9473263</v>
      </c>
      <c r="E70" s="142">
        <f>SUM(E68:E69)</f>
        <v>9538516</v>
      </c>
      <c r="F70" s="118">
        <f t="shared" si="3"/>
        <v>0.006888122920265083</v>
      </c>
      <c r="G70" s="50">
        <f>SUM(G68:G69)</f>
        <v>252639404</v>
      </c>
      <c r="H70" s="50">
        <f>SUM(H68:H69)</f>
        <v>258098780</v>
      </c>
      <c r="I70" s="118">
        <f t="shared" si="2"/>
        <v>0.021609360668061184</v>
      </c>
    </row>
    <row r="71" spans="1:9" ht="18.75" customHeight="1">
      <c r="A71" s="113" t="s">
        <v>68</v>
      </c>
      <c r="B71" s="36"/>
      <c r="C71" s="58" t="s">
        <v>44</v>
      </c>
      <c r="D71" s="374">
        <v>586067</v>
      </c>
      <c r="E71" s="143">
        <v>567458</v>
      </c>
      <c r="F71" s="119">
        <f t="shared" si="3"/>
        <v>-0.03175234230898516</v>
      </c>
      <c r="G71" s="156">
        <v>2881423</v>
      </c>
      <c r="H71" s="156">
        <v>1528934</v>
      </c>
      <c r="I71" s="119">
        <f t="shared" si="2"/>
        <v>-0.46938231561280663</v>
      </c>
    </row>
    <row r="72" spans="1:9" ht="17.25" customHeight="1">
      <c r="A72" s="113" t="s">
        <v>69</v>
      </c>
      <c r="B72" s="36" t="s">
        <v>52</v>
      </c>
      <c r="C72" s="59" t="s">
        <v>45</v>
      </c>
      <c r="D72" s="375">
        <v>2367535</v>
      </c>
      <c r="E72" s="144">
        <v>2520138</v>
      </c>
      <c r="F72" s="117">
        <f t="shared" si="3"/>
        <v>0.0644564916674939</v>
      </c>
      <c r="G72" s="159">
        <v>158575000</v>
      </c>
      <c r="H72" s="159">
        <v>167480000</v>
      </c>
      <c r="I72" s="117">
        <f t="shared" si="2"/>
        <v>0.05615639287403429</v>
      </c>
    </row>
    <row r="73" spans="1:9" ht="18" customHeight="1">
      <c r="A73" s="113"/>
      <c r="B73" s="36"/>
      <c r="C73" s="71" t="s">
        <v>1</v>
      </c>
      <c r="D73" s="377">
        <f>SUM(D71:D72)</f>
        <v>2953602</v>
      </c>
      <c r="E73" s="145">
        <f>SUM(E71:E72)</f>
        <v>3087596</v>
      </c>
      <c r="F73" s="120">
        <f t="shared" si="3"/>
        <v>0.04536630189172408</v>
      </c>
      <c r="G73" s="48">
        <f>SUM(G71:G72)</f>
        <v>161456423</v>
      </c>
      <c r="H73" s="48">
        <f>SUM(H71:H72)</f>
        <v>169008934</v>
      </c>
      <c r="I73" s="120">
        <f t="shared" si="2"/>
        <v>0.04677739578065587</v>
      </c>
    </row>
    <row r="74" spans="1:9" ht="18" customHeight="1">
      <c r="A74" s="113" t="s">
        <v>68</v>
      </c>
      <c r="B74" s="45" t="s">
        <v>2</v>
      </c>
      <c r="C74" s="71" t="s">
        <v>44</v>
      </c>
      <c r="D74" s="378">
        <v>5035489</v>
      </c>
      <c r="E74" s="146">
        <v>4879872</v>
      </c>
      <c r="F74" s="121">
        <f t="shared" si="3"/>
        <v>-0.030904049239309228</v>
      </c>
      <c r="G74" s="158">
        <v>55165655</v>
      </c>
      <c r="H74" s="158">
        <v>49019484</v>
      </c>
      <c r="I74" s="121">
        <f t="shared" si="2"/>
        <v>-0.11141299781539804</v>
      </c>
    </row>
    <row r="75" spans="1:9" ht="17.25" customHeight="1">
      <c r="A75" s="113" t="s">
        <v>69</v>
      </c>
      <c r="B75" s="43" t="s">
        <v>113</v>
      </c>
      <c r="C75" s="59" t="s">
        <v>45</v>
      </c>
      <c r="D75" s="375">
        <v>1289527</v>
      </c>
      <c r="E75" s="144">
        <v>1362578</v>
      </c>
      <c r="F75" s="117">
        <f t="shared" si="3"/>
        <v>0.056649453636876235</v>
      </c>
      <c r="G75" s="159">
        <v>35846443</v>
      </c>
      <c r="H75" s="159">
        <v>39884377</v>
      </c>
      <c r="I75" s="117">
        <f t="shared" si="2"/>
        <v>0.11264531881168804</v>
      </c>
    </row>
    <row r="76" spans="1:9" ht="17.25" customHeight="1">
      <c r="A76" s="113"/>
      <c r="B76" s="46"/>
      <c r="C76" s="73" t="s">
        <v>1</v>
      </c>
      <c r="D76" s="379">
        <f>SUM(D74:D75)</f>
        <v>6325016</v>
      </c>
      <c r="E76" s="379">
        <f>SUM(E74:E75)</f>
        <v>6242450</v>
      </c>
      <c r="F76" s="123">
        <f t="shared" si="3"/>
        <v>-0.01305388002180552</v>
      </c>
      <c r="G76" s="51">
        <f>SUM(G74:G75)</f>
        <v>91012098</v>
      </c>
      <c r="H76" s="51">
        <f>SUM(H74:H75)</f>
        <v>88903861</v>
      </c>
      <c r="I76" s="123">
        <f t="shared" si="2"/>
        <v>-0.023164359973330106</v>
      </c>
    </row>
    <row r="77" spans="1:9" ht="17.25" customHeight="1">
      <c r="A77" s="113" t="s">
        <v>62</v>
      </c>
      <c r="B77" s="43"/>
      <c r="C77" s="58" t="s">
        <v>44</v>
      </c>
      <c r="D77" s="374">
        <v>56825</v>
      </c>
      <c r="E77" s="143">
        <v>50246</v>
      </c>
      <c r="F77" s="119">
        <f t="shared" si="3"/>
        <v>-0.11577650681918172</v>
      </c>
      <c r="G77" s="156">
        <v>16795</v>
      </c>
      <c r="H77" s="156">
        <v>17797</v>
      </c>
      <c r="I77" s="119">
        <f t="shared" si="2"/>
        <v>0.05966061327776129</v>
      </c>
    </row>
    <row r="78" spans="1:9" ht="17.25" customHeight="1">
      <c r="A78" s="113" t="s">
        <v>63</v>
      </c>
      <c r="B78" s="43" t="s">
        <v>14</v>
      </c>
      <c r="C78" s="59" t="s">
        <v>45</v>
      </c>
      <c r="D78" s="375">
        <v>9424</v>
      </c>
      <c r="E78" s="144">
        <v>11348</v>
      </c>
      <c r="F78" s="117">
        <f t="shared" si="3"/>
        <v>0.20415959252971128</v>
      </c>
      <c r="G78" s="159">
        <v>11967</v>
      </c>
      <c r="H78" s="159">
        <v>11372</v>
      </c>
      <c r="I78" s="117">
        <f t="shared" si="2"/>
        <v>-0.049720063507980305</v>
      </c>
    </row>
    <row r="79" spans="1:9" ht="18" customHeight="1">
      <c r="A79" s="113"/>
      <c r="B79" s="43"/>
      <c r="C79" s="71" t="s">
        <v>1</v>
      </c>
      <c r="D79" s="377">
        <f>SUM(D77:D78)</f>
        <v>66249</v>
      </c>
      <c r="E79" s="145">
        <f>SUM(E77:E78)</f>
        <v>61594</v>
      </c>
      <c r="F79" s="120">
        <f t="shared" si="3"/>
        <v>-0.07026521155036303</v>
      </c>
      <c r="G79" s="48">
        <f>SUM(G77:G78)</f>
        <v>28762</v>
      </c>
      <c r="H79" s="48">
        <f>SUM(H77:H78)</f>
        <v>29169</v>
      </c>
      <c r="I79" s="120">
        <f t="shared" si="2"/>
        <v>0.01415061539531326</v>
      </c>
    </row>
    <row r="80" spans="1:9" ht="18" customHeight="1">
      <c r="A80" s="113" t="s">
        <v>64</v>
      </c>
      <c r="B80" s="41" t="s">
        <v>25</v>
      </c>
      <c r="C80" s="81" t="s">
        <v>44</v>
      </c>
      <c r="D80" s="380">
        <v>2282</v>
      </c>
      <c r="E80" s="148">
        <v>2028</v>
      </c>
      <c r="F80" s="117">
        <f t="shared" si="3"/>
        <v>-0.11130587204206832</v>
      </c>
      <c r="G80" s="161">
        <v>1148</v>
      </c>
      <c r="H80" s="161">
        <v>1091</v>
      </c>
      <c r="I80" s="117">
        <f t="shared" si="2"/>
        <v>-0.04965156794425085</v>
      </c>
    </row>
    <row r="81" spans="1:9" ht="18" customHeight="1">
      <c r="A81" s="113" t="s">
        <v>64</v>
      </c>
      <c r="B81" s="41" t="s">
        <v>26</v>
      </c>
      <c r="C81" s="81" t="s">
        <v>44</v>
      </c>
      <c r="D81" s="380">
        <v>1838</v>
      </c>
      <c r="E81" s="148">
        <v>2032</v>
      </c>
      <c r="F81" s="123">
        <f t="shared" si="3"/>
        <v>0.10554951033732318</v>
      </c>
      <c r="G81" s="161">
        <v>261</v>
      </c>
      <c r="H81" s="161">
        <v>255</v>
      </c>
      <c r="I81" s="123">
        <f t="shared" si="2"/>
        <v>-0.02298850574712641</v>
      </c>
    </row>
    <row r="82" spans="1:9" ht="17.25" customHeight="1">
      <c r="A82" s="113" t="s">
        <v>64</v>
      </c>
      <c r="B82" s="36"/>
      <c r="C82" s="58" t="s">
        <v>44</v>
      </c>
      <c r="D82" s="374">
        <v>12975</v>
      </c>
      <c r="E82" s="143">
        <v>13711</v>
      </c>
      <c r="F82" s="119">
        <f t="shared" si="3"/>
        <v>0.056724470134874805</v>
      </c>
      <c r="G82" s="156">
        <v>77728</v>
      </c>
      <c r="H82" s="156">
        <v>64764</v>
      </c>
      <c r="I82" s="119">
        <f t="shared" si="2"/>
        <v>-0.1667867435158501</v>
      </c>
    </row>
    <row r="83" spans="1:9" ht="17.25" customHeight="1">
      <c r="A83" s="113" t="s">
        <v>65</v>
      </c>
      <c r="B83" s="36" t="s">
        <v>114</v>
      </c>
      <c r="C83" s="59" t="s">
        <v>45</v>
      </c>
      <c r="D83" s="375">
        <v>0</v>
      </c>
      <c r="E83" s="144">
        <v>0</v>
      </c>
      <c r="F83" s="122" t="str">
        <f t="shared" si="3"/>
        <v>　　　　　 －</v>
      </c>
      <c r="G83" s="159">
        <v>0</v>
      </c>
      <c r="H83" s="159">
        <v>0</v>
      </c>
      <c r="I83" s="122" t="str">
        <f t="shared" si="2"/>
        <v>　　　　　 －</v>
      </c>
    </row>
    <row r="84" spans="1:9" ht="18" customHeight="1">
      <c r="A84" s="113"/>
      <c r="B84" s="36"/>
      <c r="C84" s="71" t="s">
        <v>1</v>
      </c>
      <c r="D84" s="377">
        <f>SUM(D82)</f>
        <v>12975</v>
      </c>
      <c r="E84" s="145">
        <f>SUM(E82)</f>
        <v>13711</v>
      </c>
      <c r="F84" s="120">
        <f t="shared" si="3"/>
        <v>0.056724470134874805</v>
      </c>
      <c r="G84" s="48">
        <f>SUM(G82:G83)</f>
        <v>77728</v>
      </c>
      <c r="H84" s="48">
        <f>SUM(H82:H83)</f>
        <v>64764</v>
      </c>
      <c r="I84" s="120">
        <f t="shared" si="2"/>
        <v>-0.1667867435158501</v>
      </c>
    </row>
    <row r="85" spans="1:9" ht="18" customHeight="1">
      <c r="A85" s="113" t="s">
        <v>64</v>
      </c>
      <c r="B85" s="41" t="s">
        <v>27</v>
      </c>
      <c r="C85" s="73" t="s">
        <v>44</v>
      </c>
      <c r="D85" s="380">
        <v>2418</v>
      </c>
      <c r="E85" s="148">
        <v>2762</v>
      </c>
      <c r="F85" s="123">
        <f t="shared" si="3"/>
        <v>0.14226633581472292</v>
      </c>
      <c r="G85" s="162">
        <v>1648</v>
      </c>
      <c r="H85" s="162">
        <v>1509</v>
      </c>
      <c r="I85" s="123">
        <f t="shared" si="2"/>
        <v>-0.08434466019417475</v>
      </c>
    </row>
    <row r="86" spans="1:9" ht="18" customHeight="1">
      <c r="A86" s="113" t="s">
        <v>64</v>
      </c>
      <c r="B86" s="41" t="s">
        <v>28</v>
      </c>
      <c r="C86" s="73" t="s">
        <v>44</v>
      </c>
      <c r="D86" s="380">
        <v>1748</v>
      </c>
      <c r="E86" s="148">
        <v>1627</v>
      </c>
      <c r="F86" s="123">
        <f t="shared" si="3"/>
        <v>-0.06922196796338675</v>
      </c>
      <c r="G86" s="162">
        <v>247</v>
      </c>
      <c r="H86" s="162">
        <v>92</v>
      </c>
      <c r="I86" s="123">
        <f t="shared" si="2"/>
        <v>-0.6275303643724697</v>
      </c>
    </row>
    <row r="87" spans="1:9" ht="18" customHeight="1">
      <c r="A87" s="113" t="s">
        <v>64</v>
      </c>
      <c r="B87" s="41" t="s">
        <v>29</v>
      </c>
      <c r="C87" s="73" t="s">
        <v>44</v>
      </c>
      <c r="D87" s="380">
        <v>0</v>
      </c>
      <c r="E87" s="148">
        <v>0</v>
      </c>
      <c r="F87" s="123" t="str">
        <f t="shared" si="3"/>
        <v>　　　　　 －</v>
      </c>
      <c r="G87" s="162">
        <v>0</v>
      </c>
      <c r="H87" s="162">
        <v>0</v>
      </c>
      <c r="I87" s="123" t="str">
        <f t="shared" si="2"/>
        <v>　　　　　 －</v>
      </c>
    </row>
    <row r="88" spans="1:9" ht="17.25" customHeight="1">
      <c r="A88" s="113" t="s">
        <v>64</v>
      </c>
      <c r="B88" s="36"/>
      <c r="C88" s="58" t="s">
        <v>44</v>
      </c>
      <c r="D88" s="374">
        <v>8598</v>
      </c>
      <c r="E88" s="143">
        <v>9499</v>
      </c>
      <c r="F88" s="119">
        <f t="shared" si="3"/>
        <v>0.10479181204931387</v>
      </c>
      <c r="G88" s="156">
        <v>0</v>
      </c>
      <c r="H88" s="156">
        <v>0</v>
      </c>
      <c r="I88" s="119" t="str">
        <f t="shared" si="2"/>
        <v>　　　　　 －</v>
      </c>
    </row>
    <row r="89" spans="1:9" ht="17.25" customHeight="1">
      <c r="A89" s="113" t="s">
        <v>65</v>
      </c>
      <c r="B89" s="36" t="s">
        <v>30</v>
      </c>
      <c r="C89" s="59" t="s">
        <v>45</v>
      </c>
      <c r="D89" s="375">
        <v>0</v>
      </c>
      <c r="E89" s="144">
        <v>0</v>
      </c>
      <c r="F89" s="122" t="str">
        <f t="shared" si="3"/>
        <v>　　　　　 －</v>
      </c>
      <c r="G89" s="159">
        <v>0</v>
      </c>
      <c r="H89" s="159">
        <v>0</v>
      </c>
      <c r="I89" s="122" t="str">
        <f t="shared" si="2"/>
        <v>　　　　　 －</v>
      </c>
    </row>
    <row r="90" spans="1:9" ht="18" customHeight="1">
      <c r="A90" s="113"/>
      <c r="B90" s="40"/>
      <c r="C90" s="73" t="s">
        <v>1</v>
      </c>
      <c r="D90" s="385">
        <f>SUM(D88:D89)</f>
        <v>8598</v>
      </c>
      <c r="E90" s="149">
        <f>SUM(E88:E89)</f>
        <v>9499</v>
      </c>
      <c r="F90" s="123">
        <f t="shared" si="3"/>
        <v>0.10479181204931387</v>
      </c>
      <c r="G90" s="51">
        <f>SUM(G88:G89)</f>
        <v>0</v>
      </c>
      <c r="H90" s="51">
        <f>SUM(H88:H89)</f>
        <v>0</v>
      </c>
      <c r="I90" s="123" t="str">
        <f t="shared" si="2"/>
        <v>　　　　　 －</v>
      </c>
    </row>
    <row r="91" spans="1:9" ht="18" customHeight="1">
      <c r="A91" s="113" t="s">
        <v>64</v>
      </c>
      <c r="B91" s="36"/>
      <c r="C91" s="58" t="s">
        <v>44</v>
      </c>
      <c r="D91" s="374">
        <v>25281</v>
      </c>
      <c r="E91" s="146">
        <v>29517</v>
      </c>
      <c r="F91" s="121">
        <f>IF(D91=0,"　　　　　 －",(E91/D91)-1)</f>
        <v>0.16755666310668094</v>
      </c>
      <c r="G91" s="156">
        <v>32358</v>
      </c>
      <c r="H91" s="158">
        <v>40587</v>
      </c>
      <c r="I91" s="121">
        <f t="shared" si="2"/>
        <v>0.2543111440756536</v>
      </c>
    </row>
    <row r="92" spans="1:9" ht="18" customHeight="1">
      <c r="A92" s="113" t="s">
        <v>65</v>
      </c>
      <c r="B92" s="36" t="s">
        <v>55</v>
      </c>
      <c r="C92" s="59" t="s">
        <v>45</v>
      </c>
      <c r="D92" s="375">
        <v>24427</v>
      </c>
      <c r="E92" s="144">
        <v>26318</v>
      </c>
      <c r="F92" s="122">
        <f>IF(D92=0,"　　　　　 －",(E92/D92)-1)</f>
        <v>0.07741433659475172</v>
      </c>
      <c r="G92" s="159">
        <v>8467</v>
      </c>
      <c r="H92" s="159">
        <v>27227</v>
      </c>
      <c r="I92" s="122">
        <f t="shared" si="2"/>
        <v>2.2156608007558756</v>
      </c>
    </row>
    <row r="93" spans="1:9" ht="18" customHeight="1">
      <c r="A93" s="113"/>
      <c r="B93" s="40"/>
      <c r="C93" s="73" t="s">
        <v>1</v>
      </c>
      <c r="D93" s="385">
        <f>SUM(D91:D92)</f>
        <v>49708</v>
      </c>
      <c r="E93" s="149">
        <f>SUM(E91:E92)</f>
        <v>55835</v>
      </c>
      <c r="F93" s="123">
        <f t="shared" si="3"/>
        <v>0.12325983745071212</v>
      </c>
      <c r="G93" s="51">
        <f>SUM(G91:G92)</f>
        <v>40825</v>
      </c>
      <c r="H93" s="51">
        <f>SUM(H91:H92)</f>
        <v>67814</v>
      </c>
      <c r="I93" s="123">
        <f t="shared" si="2"/>
        <v>0.6610900183710962</v>
      </c>
    </row>
    <row r="94" spans="1:9" ht="18" customHeight="1">
      <c r="A94" s="113" t="s">
        <v>70</v>
      </c>
      <c r="B94" s="39" t="s">
        <v>34</v>
      </c>
      <c r="C94" s="101" t="s">
        <v>44</v>
      </c>
      <c r="D94" s="380">
        <v>7558</v>
      </c>
      <c r="E94" s="148">
        <v>7779</v>
      </c>
      <c r="F94" s="123">
        <f t="shared" si="3"/>
        <v>0.029240539825350575</v>
      </c>
      <c r="G94" s="387">
        <v>3321</v>
      </c>
      <c r="H94" s="162">
        <v>2951</v>
      </c>
      <c r="I94" s="123">
        <f t="shared" si="2"/>
        <v>-0.11141222523336347</v>
      </c>
    </row>
    <row r="95" spans="1:9" ht="18" customHeight="1">
      <c r="A95" s="113" t="s">
        <v>66</v>
      </c>
      <c r="B95" s="39"/>
      <c r="C95" s="72" t="s">
        <v>44</v>
      </c>
      <c r="D95" s="383">
        <v>33147</v>
      </c>
      <c r="E95" s="154">
        <v>41881</v>
      </c>
      <c r="F95" s="121">
        <f t="shared" si="3"/>
        <v>0.26349292545328384</v>
      </c>
      <c r="G95" s="383">
        <v>0</v>
      </c>
      <c r="H95" s="156">
        <v>0</v>
      </c>
      <c r="I95" s="121" t="str">
        <f t="shared" si="2"/>
        <v>　　　　　 －</v>
      </c>
    </row>
    <row r="96" spans="1:9" ht="18" customHeight="1">
      <c r="A96" s="113" t="s">
        <v>67</v>
      </c>
      <c r="B96" s="36" t="s">
        <v>58</v>
      </c>
      <c r="C96" s="59" t="s">
        <v>45</v>
      </c>
      <c r="D96" s="384">
        <v>8124</v>
      </c>
      <c r="E96" s="155">
        <v>9722</v>
      </c>
      <c r="F96" s="124">
        <f t="shared" si="3"/>
        <v>0.19670113244707044</v>
      </c>
      <c r="G96" s="384">
        <v>16943</v>
      </c>
      <c r="H96" s="159">
        <v>18340</v>
      </c>
      <c r="I96" s="124">
        <f t="shared" si="2"/>
        <v>0.08245293041374024</v>
      </c>
    </row>
    <row r="97" spans="1:9" ht="18" customHeight="1" thickBot="1">
      <c r="A97" s="113"/>
      <c r="B97" s="38"/>
      <c r="C97" s="102" t="s">
        <v>1</v>
      </c>
      <c r="D97" s="386">
        <f>SUM(D95:D96)</f>
        <v>41271</v>
      </c>
      <c r="E97" s="150">
        <f>SUM(E95:E96)</f>
        <v>51603</v>
      </c>
      <c r="F97" s="126">
        <f t="shared" si="3"/>
        <v>0.25034527876717316</v>
      </c>
      <c r="G97" s="386">
        <f>SUM(G95:G96)</f>
        <v>16943</v>
      </c>
      <c r="H97" s="53">
        <f>SUM(H95:H96)</f>
        <v>18340</v>
      </c>
      <c r="I97" s="126">
        <f t="shared" si="2"/>
        <v>0.08245293041374024</v>
      </c>
    </row>
    <row r="98" spans="2:9" ht="19.5" customHeight="1" thickTop="1">
      <c r="B98" s="111" t="s">
        <v>36</v>
      </c>
      <c r="C98" s="82" t="s">
        <v>44</v>
      </c>
      <c r="D98" s="83">
        <f>SUM(D4+D38+D68)</f>
        <v>8054600</v>
      </c>
      <c r="E98" s="151">
        <f>SUM(E4+E38+E68)</f>
        <v>8055912</v>
      </c>
      <c r="F98" s="127">
        <f t="shared" si="3"/>
        <v>0.00016288828743826755</v>
      </c>
      <c r="G98" s="83">
        <f>SUM(G4+G38+G68)</f>
        <v>71770833</v>
      </c>
      <c r="H98" s="52">
        <f>SUM(H4+H38+H68)</f>
        <v>63614386</v>
      </c>
      <c r="I98" s="127">
        <f t="shared" si="2"/>
        <v>-0.11364570618819492</v>
      </c>
    </row>
    <row r="99" spans="2:9" ht="18" customHeight="1">
      <c r="B99" s="109"/>
      <c r="C99" s="84" t="s">
        <v>45</v>
      </c>
      <c r="D99" s="67">
        <f>SUM(D5+D39+D69)</f>
        <v>4069575</v>
      </c>
      <c r="E99" s="141">
        <f>SUM(E5+E39+E69)</f>
        <v>4372545</v>
      </c>
      <c r="F99" s="117">
        <f t="shared" si="3"/>
        <v>0.07444757744973374</v>
      </c>
      <c r="G99" s="67">
        <f>SUM(G5+G39+G69)</f>
        <v>195357065</v>
      </c>
      <c r="H99" s="47">
        <f>SUM(H5+H39+H69)</f>
        <v>210217194</v>
      </c>
      <c r="I99" s="117">
        <f t="shared" si="2"/>
        <v>0.07606650417275662</v>
      </c>
    </row>
    <row r="100" spans="2:9" ht="18.75" customHeight="1" thickBot="1">
      <c r="B100" s="112" t="s">
        <v>37</v>
      </c>
      <c r="C100" s="85" t="s">
        <v>1</v>
      </c>
      <c r="D100" s="86">
        <f>SUM(D98:D99)</f>
        <v>12124175</v>
      </c>
      <c r="E100" s="152">
        <f>SUM(E98:E99)</f>
        <v>12428457</v>
      </c>
      <c r="F100" s="118">
        <f t="shared" si="3"/>
        <v>0.02509713032020744</v>
      </c>
      <c r="G100" s="86">
        <f>SUM(G98:G99)</f>
        <v>267127898</v>
      </c>
      <c r="H100" s="53">
        <f>SUM(H98:H99)</f>
        <v>273831580</v>
      </c>
      <c r="I100" s="118">
        <f t="shared" si="2"/>
        <v>0.025095402053438853</v>
      </c>
    </row>
    <row r="101" spans="2:9" ht="9" customHeight="1" thickTop="1">
      <c r="B101" s="87"/>
      <c r="C101" s="88"/>
      <c r="D101" s="89"/>
      <c r="E101" s="89"/>
      <c r="F101" s="90"/>
      <c r="G101" s="54"/>
      <c r="H101" s="54"/>
      <c r="I101" s="91"/>
    </row>
    <row r="102" spans="2:9" ht="9" customHeight="1" thickBot="1">
      <c r="B102" s="87"/>
      <c r="C102" s="88"/>
      <c r="D102" s="54"/>
      <c r="E102" s="54"/>
      <c r="F102" s="90"/>
      <c r="G102" s="54"/>
      <c r="H102" s="54"/>
      <c r="I102" s="91"/>
    </row>
    <row r="103" spans="2:9" ht="25.5" customHeight="1">
      <c r="B103" s="92" t="s">
        <v>3</v>
      </c>
      <c r="C103" s="128" t="s">
        <v>71</v>
      </c>
      <c r="D103" s="131">
        <f>_xlfn.SUMIFS(D7:D97,$A$7:$A$97,"第一種国内")</f>
        <v>5621556</v>
      </c>
      <c r="E103" s="131">
        <f>_xlfn.SUMIFS(E7:E97,$A$7:$A$97,"第一種国内")</f>
        <v>5447330</v>
      </c>
      <c r="F103" s="135">
        <f aca="true" t="shared" si="4" ref="F103:F116">IF(D103=0,"　　　　　 －",(E103/D103)-1)</f>
        <v>-0.030992486777682182</v>
      </c>
      <c r="G103" s="106">
        <f>_xlfn.SUMIFS(G7:G97,$A$7:$A$97,"第一種国内")</f>
        <v>58047078</v>
      </c>
      <c r="H103" s="131">
        <f>_xlfn.SUMIFS(H7:H97,$A$7:$A$97,"第一種国内")</f>
        <v>50548418</v>
      </c>
      <c r="I103" s="135">
        <f aca="true" t="shared" si="5" ref="I103:I118">IF(G103=0,"　　　　　 －",(H103/G103)-1)</f>
        <v>-0.12918238537347215</v>
      </c>
    </row>
    <row r="104" spans="2:9" ht="25.5" customHeight="1">
      <c r="B104" s="93"/>
      <c r="C104" s="129" t="s">
        <v>72</v>
      </c>
      <c r="D104" s="132">
        <f>_xlfn.SUMIFS(D7:D97,$A$7:$A$97,"第一種国際")</f>
        <v>3657062</v>
      </c>
      <c r="E104" s="132">
        <f>_xlfn.SUMIFS(E7:E97,$A$7:$A$97,"第一種国際")</f>
        <v>3882716</v>
      </c>
      <c r="F104" s="136">
        <f t="shared" si="4"/>
        <v>0.061703629853691266</v>
      </c>
      <c r="G104" s="79">
        <f>_xlfn.SUMIFS(G7:G97,$A$7:$A$97,"第一種国際")</f>
        <v>194421443</v>
      </c>
      <c r="H104" s="132">
        <f>_xlfn.SUMIFS(H7:H97,$A$7:$A$97,"第一種国際")</f>
        <v>207364377</v>
      </c>
      <c r="I104" s="136">
        <f t="shared" si="5"/>
        <v>0.06657153552759087</v>
      </c>
    </row>
    <row r="105" spans="2:9" ht="25.5" customHeight="1" thickBot="1">
      <c r="B105" s="94"/>
      <c r="C105" s="130" t="s">
        <v>1</v>
      </c>
      <c r="D105" s="133">
        <f>SUM(D73,D76)</f>
        <v>9278618</v>
      </c>
      <c r="E105" s="133">
        <f>SUM(E73,E76)</f>
        <v>9330046</v>
      </c>
      <c r="F105" s="137">
        <f t="shared" si="4"/>
        <v>0.005542635767524784</v>
      </c>
      <c r="G105" s="55">
        <f>SUM(G73,G76)</f>
        <v>252468521</v>
      </c>
      <c r="H105" s="133">
        <f>SUM(H73,H76)</f>
        <v>257912795</v>
      </c>
      <c r="I105" s="137">
        <f t="shared" si="5"/>
        <v>0.021564169578194736</v>
      </c>
    </row>
    <row r="106" spans="2:9" ht="25.5" customHeight="1">
      <c r="B106" s="92" t="s">
        <v>15</v>
      </c>
      <c r="C106" s="128" t="s">
        <v>71</v>
      </c>
      <c r="D106" s="131">
        <f>_xlfn.SUMIFS(D7:D97,$A$7:$A$97,"第二種国内")</f>
        <v>2074880</v>
      </c>
      <c r="E106" s="131">
        <f>_xlfn.SUMIFS(E7:E97,$A$7:$A$97,"第二種国内")</f>
        <v>2221283</v>
      </c>
      <c r="F106" s="135">
        <f t="shared" si="4"/>
        <v>0.07055974321406544</v>
      </c>
      <c r="G106" s="106">
        <f>_xlfn.SUMIFS(G7:G97,$A$7:$A$97,"第二種国内")</f>
        <v>13202414</v>
      </c>
      <c r="H106" s="131">
        <f>_xlfn.SUMIFS(H7:H97,$A$7:$A$97,"第二種国内")</f>
        <v>12611009</v>
      </c>
      <c r="I106" s="135">
        <f t="shared" si="5"/>
        <v>-0.04479521699592215</v>
      </c>
    </row>
    <row r="107" spans="2:9" ht="25.5" customHeight="1">
      <c r="B107" s="93"/>
      <c r="C107" s="129" t="s">
        <v>72</v>
      </c>
      <c r="D107" s="132">
        <f>_xlfn.SUMIFS(D7:D97,$A$7:$A$97,"第二種国際")</f>
        <v>367296</v>
      </c>
      <c r="E107" s="132">
        <f>_xlfn.SUMIFS(E7:E97,$A$7:$A$97,"第二種国際")</f>
        <v>437348</v>
      </c>
      <c r="F107" s="136">
        <f t="shared" si="4"/>
        <v>0.19072355811116926</v>
      </c>
      <c r="G107" s="79">
        <f>_xlfn.SUMIFS(G7:G97,$A$7:$A$97,"第二種国際")</f>
        <v>910212</v>
      </c>
      <c r="H107" s="132">
        <f>_xlfn.SUMIFS(H7:H97,$A$7:$A$97,"第二種国際")</f>
        <v>2807226</v>
      </c>
      <c r="I107" s="136">
        <f t="shared" si="5"/>
        <v>2.0841452320997744</v>
      </c>
    </row>
    <row r="108" spans="2:9" ht="25.5" customHeight="1" thickBot="1">
      <c r="B108" s="94"/>
      <c r="C108" s="130" t="s">
        <v>1</v>
      </c>
      <c r="D108" s="133">
        <f>SUM(D106:D107)</f>
        <v>2442176</v>
      </c>
      <c r="E108" s="133">
        <f>SUM(E106:E107)</f>
        <v>2658631</v>
      </c>
      <c r="F108" s="137">
        <f t="shared" si="4"/>
        <v>0.08863202324484387</v>
      </c>
      <c r="G108" s="55">
        <f>SUM(G106:G107)</f>
        <v>14112626</v>
      </c>
      <c r="H108" s="133">
        <f>SUM(H106:H107)</f>
        <v>15418235</v>
      </c>
      <c r="I108" s="137">
        <f t="shared" si="5"/>
        <v>0.09251354071170037</v>
      </c>
    </row>
    <row r="109" spans="2:9" ht="25.5" customHeight="1">
      <c r="B109" s="92" t="s">
        <v>31</v>
      </c>
      <c r="C109" s="128" t="s">
        <v>71</v>
      </c>
      <c r="D109" s="131">
        <f>_xlfn.SUMIFS(D7:D97,$A$7:$A$97,"第三種国内")</f>
        <v>281985</v>
      </c>
      <c r="E109" s="131">
        <f>_xlfn.SUMIFS(E7:E97,$A$7:$A$97,"第三種国内")</f>
        <v>302083</v>
      </c>
      <c r="F109" s="135">
        <f t="shared" si="4"/>
        <v>0.07127329467879506</v>
      </c>
      <c r="G109" s="106">
        <f>_xlfn.SUMIFS(G7:G97,$A$7:$A$97,"第三種国内")</f>
        <v>484434</v>
      </c>
      <c r="H109" s="131">
        <f>_xlfn.SUMIFS(H7:H97,$A$7:$A$97,"第三種国内")</f>
        <v>411676</v>
      </c>
      <c r="I109" s="135">
        <f t="shared" si="5"/>
        <v>-0.15019177018954077</v>
      </c>
    </row>
    <row r="110" spans="2:9" ht="25.5" customHeight="1">
      <c r="B110" s="93"/>
      <c r="C110" s="129" t="s">
        <v>72</v>
      </c>
      <c r="D110" s="132">
        <f>_xlfn.SUMIFS(D7:D97,$A$7:$A$97,"第三種国際")</f>
        <v>37093</v>
      </c>
      <c r="E110" s="132">
        <f>_xlfn.SUMIFS(E7:E97,$A$7:$A$97,"第三種国際")</f>
        <v>42759</v>
      </c>
      <c r="F110" s="136">
        <f t="shared" si="4"/>
        <v>0.15275119294745632</v>
      </c>
      <c r="G110" s="79">
        <f>_xlfn.SUMIFS(G7:G97,$A$7:$A$97,"第三種国際")</f>
        <v>8467</v>
      </c>
      <c r="H110" s="132">
        <f>_xlfn.SUMIFS(H7:H97,$A$7:$A$97,"第三種国際")</f>
        <v>27251</v>
      </c>
      <c r="I110" s="136">
        <f t="shared" si="5"/>
        <v>2.2184953348293375</v>
      </c>
    </row>
    <row r="111" spans="2:9" ht="25.5" customHeight="1" thickBot="1">
      <c r="B111" s="94"/>
      <c r="C111" s="95" t="s">
        <v>1</v>
      </c>
      <c r="D111" s="133">
        <f>SUM(D109:D110)</f>
        <v>319078</v>
      </c>
      <c r="E111" s="133">
        <f>SUM(E109:E110)</f>
        <v>344842</v>
      </c>
      <c r="F111" s="137">
        <f t="shared" si="4"/>
        <v>0.08074514695466317</v>
      </c>
      <c r="G111" s="55">
        <f>SUM(G109:G110)</f>
        <v>492901</v>
      </c>
      <c r="H111" s="133">
        <f>SUM(H109:H110)</f>
        <v>438927</v>
      </c>
      <c r="I111" s="137">
        <f t="shared" si="5"/>
        <v>-0.10950271961306635</v>
      </c>
    </row>
    <row r="112" spans="2:9" ht="25.5" customHeight="1">
      <c r="B112" s="92" t="s">
        <v>33</v>
      </c>
      <c r="C112" s="128" t="s">
        <v>71</v>
      </c>
      <c r="D112" s="131">
        <f>_xlfn.SUMIFS(D7:D97,$A$7:$A$97,"共用国内")</f>
        <v>68621</v>
      </c>
      <c r="E112" s="131">
        <f>_xlfn.SUMIFS(E7:E97,$A$7:$A$97,"共用国内")</f>
        <v>77437</v>
      </c>
      <c r="F112" s="135">
        <f t="shared" si="4"/>
        <v>0.12847379082205146</v>
      </c>
      <c r="G112" s="106">
        <f>_xlfn.SUMIFS(G7:G97,$A$7:$A$97,"共用国内")</f>
        <v>33586</v>
      </c>
      <c r="H112" s="131">
        <f>_xlfn.SUMIFS(H7:H97,$A$7:$A$97,"共用国内")</f>
        <v>40332</v>
      </c>
      <c r="I112" s="135">
        <f t="shared" si="5"/>
        <v>0.2008575001488715</v>
      </c>
    </row>
    <row r="113" spans="2:9" ht="25.5" customHeight="1">
      <c r="B113" s="93"/>
      <c r="C113" s="129" t="s">
        <v>72</v>
      </c>
      <c r="D113" s="132">
        <f>_xlfn.SUMIFS(D7:D97,$A$7:$A$97,"共用国際")</f>
        <v>8124</v>
      </c>
      <c r="E113" s="132">
        <f>_xlfn.SUMIFS(E7:E97,$A$7:$A$97,"共用国際")</f>
        <v>9722</v>
      </c>
      <c r="F113" s="136">
        <f t="shared" si="4"/>
        <v>0.19670113244707044</v>
      </c>
      <c r="G113" s="79">
        <f>_xlfn.SUMIFS(G7:G97,$A$7:$A$97,"共用国際")</f>
        <v>16943</v>
      </c>
      <c r="H113" s="132">
        <f>_xlfn.SUMIFS(H7:H97,$A$7:$A$97,"共用国際")</f>
        <v>18340</v>
      </c>
      <c r="I113" s="136">
        <f t="shared" si="5"/>
        <v>0.08245293041374024</v>
      </c>
    </row>
    <row r="114" spans="2:9" ht="25.5" customHeight="1" thickBot="1">
      <c r="B114" s="94"/>
      <c r="C114" s="95" t="s">
        <v>1</v>
      </c>
      <c r="D114" s="133">
        <f>SUM(D112:D113)</f>
        <v>76745</v>
      </c>
      <c r="E114" s="133">
        <f>SUM(E112:E113)</f>
        <v>87159</v>
      </c>
      <c r="F114" s="137">
        <f t="shared" si="4"/>
        <v>0.13569613655612733</v>
      </c>
      <c r="G114" s="55">
        <f>SUM(G112:G113)</f>
        <v>50529</v>
      </c>
      <c r="H114" s="133">
        <f>SUM(H112:H113)</f>
        <v>58672</v>
      </c>
      <c r="I114" s="137">
        <f t="shared" si="5"/>
        <v>0.16115498030833786</v>
      </c>
    </row>
    <row r="115" spans="2:9" ht="25.5" customHeight="1" thickBot="1">
      <c r="B115" s="96" t="s">
        <v>35</v>
      </c>
      <c r="C115" s="97" t="s">
        <v>44</v>
      </c>
      <c r="D115" s="134">
        <f>_xlfn.SUMIFS(D7:D97,$A$7:$A$97,"その他国内")</f>
        <v>7558</v>
      </c>
      <c r="E115" s="134">
        <f>_xlfn.SUMIFS(E7:E97,$A$7:$A$97,"その他国内")</f>
        <v>7779</v>
      </c>
      <c r="F115" s="138">
        <f t="shared" si="4"/>
        <v>0.029240539825350575</v>
      </c>
      <c r="G115" s="107">
        <f>_xlfn.SUMIFS(G7:G97,$A$7:$A$97,"その他国内")</f>
        <v>3321</v>
      </c>
      <c r="H115" s="134">
        <f>_xlfn.SUMIFS(H7:H97,$A$7:$A$97,"その他国内")</f>
        <v>2951</v>
      </c>
      <c r="I115" s="138">
        <f t="shared" si="5"/>
        <v>-0.11141222523336347</v>
      </c>
    </row>
    <row r="116" spans="2:9" ht="25.5" customHeight="1">
      <c r="B116" s="92" t="s">
        <v>73</v>
      </c>
      <c r="C116" s="128" t="s">
        <v>71</v>
      </c>
      <c r="D116" s="131">
        <f>SUM(D106,D109,D112,D115)</f>
        <v>2433044</v>
      </c>
      <c r="E116" s="131">
        <f>SUM(E106,E109,E112,E115)</f>
        <v>2608582</v>
      </c>
      <c r="F116" s="135">
        <f t="shared" si="4"/>
        <v>0.07214748274178362</v>
      </c>
      <c r="G116" s="131">
        <f>SUM(G106,G109,G112,G115)</f>
        <v>13723755</v>
      </c>
      <c r="H116" s="131">
        <f>SUM(H106,H109,H112,H115)</f>
        <v>13065968</v>
      </c>
      <c r="I116" s="135">
        <f t="shared" si="5"/>
        <v>-0.04793054087602122</v>
      </c>
    </row>
    <row r="117" spans="2:9" ht="25.5" customHeight="1">
      <c r="B117" s="93" t="s">
        <v>74</v>
      </c>
      <c r="C117" s="129" t="s">
        <v>72</v>
      </c>
      <c r="D117" s="132">
        <f>SUM(D107,D110,D113)</f>
        <v>412513</v>
      </c>
      <c r="E117" s="132">
        <f>SUM(E107,E110,E113)</f>
        <v>489829</v>
      </c>
      <c r="F117" s="136">
        <f>IF(D117=0,"　　　　　 －",(E117/D117)-1)</f>
        <v>0.18742682048808157</v>
      </c>
      <c r="G117" s="132">
        <f>SUM(G107,G110,G113)</f>
        <v>935622</v>
      </c>
      <c r="H117" s="132">
        <f>SUM(H107,H110,H113)</f>
        <v>2852817</v>
      </c>
      <c r="I117" s="136">
        <f t="shared" si="5"/>
        <v>2.0491127827263576</v>
      </c>
    </row>
    <row r="118" spans="2:9" s="56" customFormat="1" ht="25.5" customHeight="1" thickBot="1">
      <c r="B118" s="94"/>
      <c r="C118" s="95" t="s">
        <v>1</v>
      </c>
      <c r="D118" s="133">
        <f>SUM(D116:D117)</f>
        <v>2845557</v>
      </c>
      <c r="E118" s="133">
        <f>SUM(E116:E117)</f>
        <v>3098411</v>
      </c>
      <c r="F118" s="137">
        <f>IF(D118=0,"　　　　　 －",(E118/D118)-1)</f>
        <v>0.08885922861499518</v>
      </c>
      <c r="G118" s="55">
        <f>SUM(G116:G117)</f>
        <v>14659377</v>
      </c>
      <c r="H118" s="133">
        <f>SUM(H116:H117)</f>
        <v>15918785</v>
      </c>
      <c r="I118" s="137">
        <f t="shared" si="5"/>
        <v>0.08591142720458045</v>
      </c>
    </row>
    <row r="119" s="56" customFormat="1" ht="13.5"/>
    <row r="120" s="56" customFormat="1" ht="13.5"/>
    <row r="121" s="56" customFormat="1" ht="13.5"/>
    <row r="122" s="56" customFormat="1" ht="13.5"/>
    <row r="123" s="56" customFormat="1" ht="13.5"/>
  </sheetData>
  <sheetProtection/>
  <mergeCells count="3">
    <mergeCell ref="B1:I1"/>
    <mergeCell ref="D2:F2"/>
    <mergeCell ref="G2:I2"/>
  </mergeCells>
  <printOptions horizontalCentered="1" vertic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zoomScale="70" zoomScaleNormal="70" zoomScalePageLayoutView="0" workbookViewId="0" topLeftCell="A1">
      <pane xSplit="3" ySplit="3" topLeftCell="D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7" sqref="H27"/>
    </sheetView>
  </sheetViews>
  <sheetFormatPr defaultColWidth="9.00390625" defaultRowHeight="13.5"/>
  <cols>
    <col min="1" max="1" width="12.375" style="57" customWidth="1"/>
    <col min="2" max="2" width="21.375" style="98" customWidth="1"/>
    <col min="3" max="3" width="11.00390625" style="98" customWidth="1"/>
    <col min="4" max="5" width="18.625" style="57" customWidth="1"/>
    <col min="6" max="6" width="17.75390625" style="99" customWidth="1"/>
    <col min="7" max="8" width="18.625" style="57" customWidth="1"/>
    <col min="9" max="9" width="17.75390625" style="99" customWidth="1"/>
    <col min="10" max="11" width="18.625" style="57" customWidth="1"/>
    <col min="12" max="12" width="17.75390625" style="57" customWidth="1"/>
    <col min="13" max="16384" width="9.00390625" style="57" customWidth="1"/>
  </cols>
  <sheetData>
    <row r="1" spans="2:12" ht="29.25" customHeight="1" thickBot="1">
      <c r="B1" s="434" t="str">
        <f>'入力シート'!B1</f>
        <v>管内空港の利用概況集計表（平成30年2月速報値）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2:12" ht="28.5" customHeight="1" thickBot="1" thickTop="1">
      <c r="B2" s="60" t="s">
        <v>54</v>
      </c>
      <c r="C2" s="61"/>
      <c r="D2" s="431" t="s">
        <v>97</v>
      </c>
      <c r="E2" s="432"/>
      <c r="F2" s="433"/>
      <c r="G2" s="431" t="s">
        <v>98</v>
      </c>
      <c r="H2" s="432"/>
      <c r="I2" s="433"/>
      <c r="J2" s="431" t="s">
        <v>99</v>
      </c>
      <c r="K2" s="432"/>
      <c r="L2" s="433"/>
    </row>
    <row r="3" spans="2:12" ht="35.25" thickBot="1">
      <c r="B3" s="62"/>
      <c r="C3" s="63"/>
      <c r="D3" s="167" t="s">
        <v>127</v>
      </c>
      <c r="E3" s="234" t="s">
        <v>128</v>
      </c>
      <c r="F3" s="318" t="s">
        <v>100</v>
      </c>
      <c r="G3" s="167" t="s">
        <v>129</v>
      </c>
      <c r="H3" s="234" t="s">
        <v>130</v>
      </c>
      <c r="I3" s="318" t="s">
        <v>100</v>
      </c>
      <c r="J3" s="302" t="s">
        <v>115</v>
      </c>
      <c r="K3" s="303" t="s">
        <v>116</v>
      </c>
      <c r="L3" s="318" t="s">
        <v>100</v>
      </c>
    </row>
    <row r="4" spans="2:12" ht="18.75" customHeight="1">
      <c r="B4" s="108"/>
      <c r="C4" s="66" t="s">
        <v>44</v>
      </c>
      <c r="D4" s="139">
        <f>_xlfn.SUMIFS(D7:D35,$C7:$C35,"国内")</f>
        <v>7089</v>
      </c>
      <c r="E4" s="139">
        <f>_xlfn.SUMIFS(E7:E35,$C7:$C35,"国内")</f>
        <v>7040</v>
      </c>
      <c r="F4" s="116">
        <f>IF(D4=0,"　　　　　 －",(E4/D4)-1)</f>
        <v>-0.00691211736493158</v>
      </c>
      <c r="G4" s="139">
        <f>_xlfn.SUMIFS(G7:G35,$C7:$C35,"国内")</f>
        <v>254</v>
      </c>
      <c r="H4" s="139">
        <f>_xlfn.SUMIFS(H7:H35,$C7:$C35,"国内")</f>
        <v>224</v>
      </c>
      <c r="I4" s="116">
        <f aca="true" t="shared" si="0" ref="I4:I67">IF(G4=0,"　　　　　 －",(H4/G4)-1)</f>
        <v>-0.11811023622047245</v>
      </c>
      <c r="J4" s="139">
        <f>_xlfn.SUMIFS(J7:J35,$C7:$C35,"国内")</f>
        <v>7343</v>
      </c>
      <c r="K4" s="139">
        <f>_xlfn.SUMIFS(K7:K35,$C7:$C35,"国内")</f>
        <v>7264</v>
      </c>
      <c r="L4" s="116">
        <f aca="true" t="shared" si="1" ref="L4:L31">IF(J4=0,"　　　　　 －",(K4/J4)-1)</f>
        <v>-0.010758545553588461</v>
      </c>
    </row>
    <row r="5" spans="2:12" ht="17.25" customHeight="1">
      <c r="B5" s="109" t="s">
        <v>38</v>
      </c>
      <c r="C5" s="59" t="s">
        <v>45</v>
      </c>
      <c r="D5" s="141">
        <f>_xlfn.SUMIFS(D7:D35,$C7:$C35,"国際")</f>
        <v>722</v>
      </c>
      <c r="E5" s="141">
        <f>_xlfn.SUMIFS(E7:E35,$C7:$C35,"国際")</f>
        <v>917</v>
      </c>
      <c r="F5" s="117">
        <f aca="true" t="shared" si="2" ref="F5:F68">IF(D5=0,"　　　　　 －",(E5/D5)-1)</f>
        <v>0.27008310249307477</v>
      </c>
      <c r="G5" s="140">
        <f>_xlfn.SUMIFS(G7:G35,$C7:$C35,"国際")</f>
        <v>110</v>
      </c>
      <c r="H5" s="140">
        <f>_xlfn.SUMIFS(H7:H35,$C7:$C35,"国際")</f>
        <v>130</v>
      </c>
      <c r="I5" s="117">
        <f t="shared" si="0"/>
        <v>0.18181818181818188</v>
      </c>
      <c r="J5" s="140">
        <f>_xlfn.SUMIFS(J7:J35,$C7:$C35,"国際")</f>
        <v>832</v>
      </c>
      <c r="K5" s="140">
        <f>_xlfn.SUMIFS(K7:K35,$C7:$C35,"国際")</f>
        <v>1047</v>
      </c>
      <c r="L5" s="117">
        <f t="shared" si="1"/>
        <v>0.25841346153846145</v>
      </c>
    </row>
    <row r="6" spans="2:12" ht="18.75" customHeight="1" thickBot="1">
      <c r="B6" s="110"/>
      <c r="C6" s="69" t="s">
        <v>1</v>
      </c>
      <c r="D6" s="142">
        <f>SUM(D4:D5)</f>
        <v>7811</v>
      </c>
      <c r="E6" s="142">
        <f>SUM(E4:E5)</f>
        <v>7957</v>
      </c>
      <c r="F6" s="118">
        <f t="shared" si="2"/>
        <v>0.01869158878504673</v>
      </c>
      <c r="G6" s="50">
        <f>SUM(G4:G5)</f>
        <v>364</v>
      </c>
      <c r="H6" s="50">
        <f>SUM(H4:H5)</f>
        <v>354</v>
      </c>
      <c r="I6" s="118">
        <f t="shared" si="0"/>
        <v>-0.027472527472527486</v>
      </c>
      <c r="J6" s="50">
        <f>SUM(J4:J5)</f>
        <v>8175</v>
      </c>
      <c r="K6" s="50">
        <f>SUM(K4:K5)</f>
        <v>8311</v>
      </c>
      <c r="L6" s="118">
        <f t="shared" si="1"/>
        <v>0.016636085626911212</v>
      </c>
    </row>
    <row r="7" spans="1:12" ht="18.75" customHeight="1">
      <c r="A7" s="113" t="s">
        <v>62</v>
      </c>
      <c r="B7" s="36"/>
      <c r="C7" s="58" t="s">
        <v>44</v>
      </c>
      <c r="D7" s="143">
        <v>4869</v>
      </c>
      <c r="E7" s="224">
        <v>4846</v>
      </c>
      <c r="F7" s="119">
        <f t="shared" si="2"/>
        <v>-0.004723762579585178</v>
      </c>
      <c r="G7" s="156">
        <v>41</v>
      </c>
      <c r="H7" s="228">
        <v>30</v>
      </c>
      <c r="I7" s="119">
        <f t="shared" si="0"/>
        <v>-0.2682926829268293</v>
      </c>
      <c r="J7" s="304">
        <f>D7+G7</f>
        <v>4910</v>
      </c>
      <c r="K7" s="305">
        <f>E7+H7</f>
        <v>4876</v>
      </c>
      <c r="L7" s="119">
        <f t="shared" si="1"/>
        <v>-0.006924643584521384</v>
      </c>
    </row>
    <row r="8" spans="1:12" ht="17.25" customHeight="1">
      <c r="A8" s="113" t="s">
        <v>63</v>
      </c>
      <c r="B8" s="36" t="s">
        <v>4</v>
      </c>
      <c r="C8" s="70" t="s">
        <v>45</v>
      </c>
      <c r="D8" s="144">
        <v>622</v>
      </c>
      <c r="E8" s="225">
        <v>862</v>
      </c>
      <c r="F8" s="117">
        <f t="shared" si="2"/>
        <v>0.38585209003215426</v>
      </c>
      <c r="G8" s="157">
        <v>93</v>
      </c>
      <c r="H8" s="229">
        <v>101</v>
      </c>
      <c r="I8" s="117">
        <f t="shared" si="0"/>
        <v>0.08602150537634401</v>
      </c>
      <c r="J8" s="306">
        <f>D8+G8</f>
        <v>715</v>
      </c>
      <c r="K8" s="307">
        <f>E8+H8</f>
        <v>963</v>
      </c>
      <c r="L8" s="117">
        <f t="shared" si="1"/>
        <v>0.34685314685314683</v>
      </c>
    </row>
    <row r="9" spans="2:12" ht="18" customHeight="1">
      <c r="B9" s="36"/>
      <c r="C9" s="71" t="s">
        <v>1</v>
      </c>
      <c r="D9" s="145">
        <f>SUM(D7:D8)</f>
        <v>5491</v>
      </c>
      <c r="E9" s="145">
        <f>SUM(E7:E8)</f>
        <v>5708</v>
      </c>
      <c r="F9" s="123">
        <f t="shared" si="2"/>
        <v>0.03951921325805863</v>
      </c>
      <c r="G9" s="48">
        <f>SUM(G7:G8)</f>
        <v>134</v>
      </c>
      <c r="H9" s="48">
        <f>SUM(H7:H8)</f>
        <v>131</v>
      </c>
      <c r="I9" s="123">
        <f t="shared" si="0"/>
        <v>-0.02238805970149249</v>
      </c>
      <c r="J9" s="48">
        <f>SUM(J7:J8)</f>
        <v>5625</v>
      </c>
      <c r="K9" s="48">
        <f>SUM(K7:K8)</f>
        <v>5839</v>
      </c>
      <c r="L9" s="123">
        <f t="shared" si="1"/>
        <v>0.03804444444444455</v>
      </c>
    </row>
    <row r="10" spans="1:12" ht="17.25" customHeight="1">
      <c r="A10" s="113" t="s">
        <v>62</v>
      </c>
      <c r="B10" s="39"/>
      <c r="C10" s="72" t="s">
        <v>44</v>
      </c>
      <c r="D10" s="146">
        <v>224</v>
      </c>
      <c r="E10" s="226">
        <v>224</v>
      </c>
      <c r="F10" s="121">
        <f t="shared" si="2"/>
        <v>0</v>
      </c>
      <c r="G10" s="158">
        <v>10</v>
      </c>
      <c r="H10" s="230">
        <v>28</v>
      </c>
      <c r="I10" s="121">
        <f t="shared" si="0"/>
        <v>1.7999999999999998</v>
      </c>
      <c r="J10" s="308">
        <f>D10+G10</f>
        <v>234</v>
      </c>
      <c r="K10" s="309">
        <f>E10+H10</f>
        <v>252</v>
      </c>
      <c r="L10" s="121">
        <f t="shared" si="1"/>
        <v>0.07692307692307687</v>
      </c>
    </row>
    <row r="11" spans="1:12" ht="17.25" customHeight="1">
      <c r="A11" s="113" t="s">
        <v>63</v>
      </c>
      <c r="B11" s="36" t="s">
        <v>5</v>
      </c>
      <c r="C11" s="59" t="s">
        <v>45</v>
      </c>
      <c r="D11" s="144">
        <v>27</v>
      </c>
      <c r="E11" s="225">
        <v>8</v>
      </c>
      <c r="F11" s="122">
        <f t="shared" si="2"/>
        <v>-0.7037037037037037</v>
      </c>
      <c r="G11" s="159">
        <v>8</v>
      </c>
      <c r="H11" s="231">
        <v>22</v>
      </c>
      <c r="I11" s="122">
        <f t="shared" si="0"/>
        <v>1.75</v>
      </c>
      <c r="J11" s="47">
        <f>D11+G11</f>
        <v>35</v>
      </c>
      <c r="K11" s="310">
        <f>E11+H11</f>
        <v>30</v>
      </c>
      <c r="L11" s="122">
        <f t="shared" si="1"/>
        <v>-0.1428571428571429</v>
      </c>
    </row>
    <row r="12" spans="1:12" ht="18" customHeight="1">
      <c r="A12" s="113"/>
      <c r="B12" s="40"/>
      <c r="C12" s="73" t="s">
        <v>1</v>
      </c>
      <c r="D12" s="147">
        <f>SUM(D10:D11)</f>
        <v>251</v>
      </c>
      <c r="E12" s="147">
        <f>SUM(E10:E11)</f>
        <v>232</v>
      </c>
      <c r="F12" s="123">
        <f t="shared" si="2"/>
        <v>-0.07569721115537853</v>
      </c>
      <c r="G12" s="105">
        <f>SUM(G10:G11)</f>
        <v>18</v>
      </c>
      <c r="H12" s="105">
        <f>SUM(H10:H11)</f>
        <v>50</v>
      </c>
      <c r="I12" s="123">
        <f t="shared" si="0"/>
        <v>1.7777777777777777</v>
      </c>
      <c r="J12" s="105">
        <f>SUM(J10:J11)</f>
        <v>269</v>
      </c>
      <c r="K12" s="105">
        <f>SUM(K10:K11)</f>
        <v>282</v>
      </c>
      <c r="L12" s="123">
        <f t="shared" si="1"/>
        <v>0.048327137546468446</v>
      </c>
    </row>
    <row r="13" spans="1:12" ht="17.25" customHeight="1">
      <c r="A13" s="113" t="s">
        <v>62</v>
      </c>
      <c r="B13" s="42"/>
      <c r="C13" s="58" t="s">
        <v>44</v>
      </c>
      <c r="D13" s="143">
        <v>69</v>
      </c>
      <c r="E13" s="224">
        <v>71</v>
      </c>
      <c r="F13" s="119">
        <f t="shared" si="2"/>
        <v>0.02898550724637672</v>
      </c>
      <c r="G13" s="156">
        <v>0</v>
      </c>
      <c r="H13" s="228">
        <v>1</v>
      </c>
      <c r="I13" s="119" t="str">
        <f t="shared" si="0"/>
        <v>　　　　　 －</v>
      </c>
      <c r="J13" s="304">
        <f>D13+G13</f>
        <v>69</v>
      </c>
      <c r="K13" s="305">
        <f>E13+H13</f>
        <v>72</v>
      </c>
      <c r="L13" s="119">
        <f t="shared" si="1"/>
        <v>0.04347826086956519</v>
      </c>
    </row>
    <row r="14" spans="1:12" ht="17.25" customHeight="1">
      <c r="A14" s="113" t="s">
        <v>63</v>
      </c>
      <c r="B14" s="43" t="s">
        <v>6</v>
      </c>
      <c r="C14" s="70" t="s">
        <v>45</v>
      </c>
      <c r="D14" s="144">
        <v>0</v>
      </c>
      <c r="E14" s="225">
        <v>0</v>
      </c>
      <c r="F14" s="119" t="str">
        <f t="shared" si="2"/>
        <v>　　　　　 －</v>
      </c>
      <c r="G14" s="157">
        <v>0</v>
      </c>
      <c r="H14" s="229">
        <v>0</v>
      </c>
      <c r="I14" s="122" t="str">
        <f t="shared" si="0"/>
        <v>　　　　　 －</v>
      </c>
      <c r="J14" s="306">
        <f>D14+G14</f>
        <v>0</v>
      </c>
      <c r="K14" s="307">
        <f>E14+H14</f>
        <v>0</v>
      </c>
      <c r="L14" s="122" t="str">
        <f t="shared" si="1"/>
        <v>　　　　　 －</v>
      </c>
    </row>
    <row r="15" spans="1:12" ht="18" customHeight="1">
      <c r="A15" s="113"/>
      <c r="B15" s="43"/>
      <c r="C15" s="71" t="s">
        <v>46</v>
      </c>
      <c r="D15" s="145">
        <f>SUM(D13:D14)</f>
        <v>69</v>
      </c>
      <c r="E15" s="145">
        <f>SUM(E13:E14)</f>
        <v>71</v>
      </c>
      <c r="F15" s="123">
        <f t="shared" si="2"/>
        <v>0.02898550724637672</v>
      </c>
      <c r="G15" s="48">
        <f>SUM(G13:G14)</f>
        <v>0</v>
      </c>
      <c r="H15" s="48">
        <f>SUM(H13:H14)</f>
        <v>1</v>
      </c>
      <c r="I15" s="123" t="str">
        <f t="shared" si="0"/>
        <v>　　　　　 －</v>
      </c>
      <c r="J15" s="48">
        <f>SUM(J13:J14)</f>
        <v>69</v>
      </c>
      <c r="K15" s="48">
        <f>SUM(K13:K14)</f>
        <v>72</v>
      </c>
      <c r="L15" s="123">
        <f t="shared" si="1"/>
        <v>0.04347826086956519</v>
      </c>
    </row>
    <row r="16" spans="1:12" ht="17.25" customHeight="1">
      <c r="A16" s="113" t="s">
        <v>62</v>
      </c>
      <c r="B16" s="39"/>
      <c r="C16" s="72" t="s">
        <v>44</v>
      </c>
      <c r="D16" s="146">
        <v>356</v>
      </c>
      <c r="E16" s="226">
        <v>348</v>
      </c>
      <c r="F16" s="121">
        <f t="shared" si="2"/>
        <v>-0.022471910112359605</v>
      </c>
      <c r="G16" s="158">
        <v>12</v>
      </c>
      <c r="H16" s="230">
        <v>0</v>
      </c>
      <c r="I16" s="121">
        <f t="shared" si="0"/>
        <v>-1</v>
      </c>
      <c r="J16" s="308">
        <f>D16+G16</f>
        <v>368</v>
      </c>
      <c r="K16" s="309">
        <f>E16+H16</f>
        <v>348</v>
      </c>
      <c r="L16" s="121">
        <f t="shared" si="1"/>
        <v>-0.05434782608695654</v>
      </c>
    </row>
    <row r="17" spans="1:12" ht="17.25" customHeight="1">
      <c r="A17" s="113" t="s">
        <v>63</v>
      </c>
      <c r="B17" s="36" t="s">
        <v>8</v>
      </c>
      <c r="C17" s="59" t="s">
        <v>45</v>
      </c>
      <c r="D17" s="144">
        <v>0</v>
      </c>
      <c r="E17" s="225">
        <v>0</v>
      </c>
      <c r="F17" s="122" t="str">
        <f t="shared" si="2"/>
        <v>　　　　　 －</v>
      </c>
      <c r="G17" s="159">
        <v>0</v>
      </c>
      <c r="H17" s="231">
        <v>0</v>
      </c>
      <c r="I17" s="122" t="str">
        <f t="shared" si="0"/>
        <v>　　　　　 －</v>
      </c>
      <c r="J17" s="47">
        <f>D17+G17</f>
        <v>0</v>
      </c>
      <c r="K17" s="310">
        <f>E17+H17</f>
        <v>0</v>
      </c>
      <c r="L17" s="122" t="str">
        <f t="shared" si="1"/>
        <v>　　　　　 －</v>
      </c>
    </row>
    <row r="18" spans="1:12" ht="18" customHeight="1">
      <c r="A18" s="113"/>
      <c r="B18" s="40"/>
      <c r="C18" s="73" t="s">
        <v>1</v>
      </c>
      <c r="D18" s="147">
        <f>SUM(D16:D17)</f>
        <v>356</v>
      </c>
      <c r="E18" s="147">
        <f>SUM(E16:E17)</f>
        <v>348</v>
      </c>
      <c r="F18" s="123">
        <f t="shared" si="2"/>
        <v>-0.022471910112359605</v>
      </c>
      <c r="G18" s="51">
        <f>SUM(G16:G17)</f>
        <v>12</v>
      </c>
      <c r="H18" s="51">
        <f>SUM(H16:H17)</f>
        <v>0</v>
      </c>
      <c r="I18" s="123">
        <f t="shared" si="0"/>
        <v>-1</v>
      </c>
      <c r="J18" s="51">
        <f>SUM(J16:J17)</f>
        <v>368</v>
      </c>
      <c r="K18" s="51">
        <f>SUM(K16:K17)</f>
        <v>348</v>
      </c>
      <c r="L18" s="123">
        <f t="shared" si="1"/>
        <v>-0.05434782608695654</v>
      </c>
    </row>
    <row r="19" spans="1:12" ht="17.25" customHeight="1">
      <c r="A19" s="113" t="s">
        <v>62</v>
      </c>
      <c r="B19" s="36"/>
      <c r="C19" s="58" t="s">
        <v>44</v>
      </c>
      <c r="D19" s="143">
        <v>193</v>
      </c>
      <c r="E19" s="224">
        <v>196</v>
      </c>
      <c r="F19" s="124">
        <f t="shared" si="2"/>
        <v>0.015544041450777257</v>
      </c>
      <c r="G19" s="156">
        <v>22</v>
      </c>
      <c r="H19" s="228">
        <v>12</v>
      </c>
      <c r="I19" s="124">
        <f t="shared" si="0"/>
        <v>-0.4545454545454546</v>
      </c>
      <c r="J19" s="304">
        <f>D19+G19</f>
        <v>215</v>
      </c>
      <c r="K19" s="305">
        <f>E19+H19</f>
        <v>208</v>
      </c>
      <c r="L19" s="124">
        <f t="shared" si="1"/>
        <v>-0.032558139534883734</v>
      </c>
    </row>
    <row r="20" spans="1:12" ht="17.25" customHeight="1">
      <c r="A20" s="113" t="s">
        <v>63</v>
      </c>
      <c r="B20" s="36" t="s">
        <v>9</v>
      </c>
      <c r="C20" s="59" t="s">
        <v>45</v>
      </c>
      <c r="D20" s="144">
        <v>0</v>
      </c>
      <c r="E20" s="225">
        <v>0</v>
      </c>
      <c r="F20" s="122" t="str">
        <f t="shared" si="2"/>
        <v>　　　　　 －</v>
      </c>
      <c r="G20" s="159">
        <v>5</v>
      </c>
      <c r="H20" s="231">
        <v>5</v>
      </c>
      <c r="I20" s="122">
        <f t="shared" si="0"/>
        <v>0</v>
      </c>
      <c r="J20" s="47">
        <f>D20+G20</f>
        <v>5</v>
      </c>
      <c r="K20" s="310">
        <f>E20+H20</f>
        <v>5</v>
      </c>
      <c r="L20" s="122">
        <f t="shared" si="1"/>
        <v>0</v>
      </c>
    </row>
    <row r="21" spans="1:12" ht="18" customHeight="1">
      <c r="A21" s="113"/>
      <c r="B21" s="36"/>
      <c r="C21" s="71" t="s">
        <v>1</v>
      </c>
      <c r="D21" s="145">
        <f>SUM(D19:D20)</f>
        <v>193</v>
      </c>
      <c r="E21" s="145">
        <f>SUM(E19:E20)</f>
        <v>196</v>
      </c>
      <c r="F21" s="120">
        <f t="shared" si="2"/>
        <v>0.015544041450777257</v>
      </c>
      <c r="G21" s="48">
        <f>SUM(G19:G20)</f>
        <v>27</v>
      </c>
      <c r="H21" s="48">
        <f>SUM(H19:H20)</f>
        <v>17</v>
      </c>
      <c r="I21" s="120">
        <f t="shared" si="0"/>
        <v>-0.37037037037037035</v>
      </c>
      <c r="J21" s="48">
        <f>SUM(J19:J20)</f>
        <v>220</v>
      </c>
      <c r="K21" s="48">
        <f>SUM(K19:K20)</f>
        <v>213</v>
      </c>
      <c r="L21" s="120">
        <f t="shared" si="1"/>
        <v>-0.03181818181818186</v>
      </c>
    </row>
    <row r="22" spans="1:12" ht="17.25" customHeight="1">
      <c r="A22" s="113" t="s">
        <v>62</v>
      </c>
      <c r="B22" s="39"/>
      <c r="C22" s="72" t="s">
        <v>44</v>
      </c>
      <c r="D22" s="146">
        <v>558</v>
      </c>
      <c r="E22" s="226">
        <v>551</v>
      </c>
      <c r="F22" s="121">
        <f t="shared" si="2"/>
        <v>-0.012544802867383464</v>
      </c>
      <c r="G22" s="158">
        <v>26</v>
      </c>
      <c r="H22" s="230">
        <v>6</v>
      </c>
      <c r="I22" s="121">
        <f t="shared" si="0"/>
        <v>-0.7692307692307692</v>
      </c>
      <c r="J22" s="308">
        <f>D22+G22</f>
        <v>584</v>
      </c>
      <c r="K22" s="309">
        <f>E22+H22</f>
        <v>557</v>
      </c>
      <c r="L22" s="121">
        <f t="shared" si="1"/>
        <v>-0.046232876712328785</v>
      </c>
    </row>
    <row r="23" spans="1:12" ht="17.25" customHeight="1">
      <c r="A23" s="113" t="s">
        <v>63</v>
      </c>
      <c r="B23" s="36" t="s">
        <v>10</v>
      </c>
      <c r="C23" s="59" t="s">
        <v>45</v>
      </c>
      <c r="D23" s="144">
        <v>73</v>
      </c>
      <c r="E23" s="225">
        <v>47</v>
      </c>
      <c r="F23" s="117">
        <f t="shared" si="2"/>
        <v>-0.3561643835616438</v>
      </c>
      <c r="G23" s="159">
        <v>4</v>
      </c>
      <c r="H23" s="231">
        <v>2</v>
      </c>
      <c r="I23" s="117">
        <f t="shared" si="0"/>
        <v>-0.5</v>
      </c>
      <c r="J23" s="47">
        <f>D23+G23</f>
        <v>77</v>
      </c>
      <c r="K23" s="310">
        <f>E23+H23</f>
        <v>49</v>
      </c>
      <c r="L23" s="117">
        <f t="shared" si="1"/>
        <v>-0.36363636363636365</v>
      </c>
    </row>
    <row r="24" spans="1:12" ht="18" customHeight="1">
      <c r="A24" s="113"/>
      <c r="B24" s="40"/>
      <c r="C24" s="73" t="s">
        <v>1</v>
      </c>
      <c r="D24" s="147">
        <f>SUM(D22:D23)</f>
        <v>631</v>
      </c>
      <c r="E24" s="147">
        <f>SUM(E22:E23)</f>
        <v>598</v>
      </c>
      <c r="F24" s="123">
        <f t="shared" si="2"/>
        <v>-0.05229793977812991</v>
      </c>
      <c r="G24" s="51">
        <f>SUM(G22:G23)</f>
        <v>30</v>
      </c>
      <c r="H24" s="51">
        <f>SUM(H22:H23)</f>
        <v>8</v>
      </c>
      <c r="I24" s="123">
        <f t="shared" si="0"/>
        <v>-0.7333333333333334</v>
      </c>
      <c r="J24" s="51">
        <f>SUM(J22:J23)</f>
        <v>661</v>
      </c>
      <c r="K24" s="51">
        <f>SUM(K22:K23)</f>
        <v>606</v>
      </c>
      <c r="L24" s="123">
        <f t="shared" si="1"/>
        <v>-0.08320726172465964</v>
      </c>
    </row>
    <row r="25" spans="1:12" ht="18" customHeight="1">
      <c r="A25" s="113" t="s">
        <v>64</v>
      </c>
      <c r="B25" s="36" t="s">
        <v>16</v>
      </c>
      <c r="C25" s="74" t="s">
        <v>44</v>
      </c>
      <c r="D25" s="143">
        <v>28</v>
      </c>
      <c r="E25" s="224">
        <v>26</v>
      </c>
      <c r="F25" s="124">
        <f t="shared" si="2"/>
        <v>-0.0714285714285714</v>
      </c>
      <c r="G25" s="160">
        <v>0</v>
      </c>
      <c r="H25" s="232">
        <v>0</v>
      </c>
      <c r="I25" s="120" t="str">
        <f t="shared" si="0"/>
        <v>　　　　　 －</v>
      </c>
      <c r="J25" s="105">
        <f aca="true" t="shared" si="3" ref="J25:K29">D25+G25</f>
        <v>28</v>
      </c>
      <c r="K25" s="311">
        <f t="shared" si="3"/>
        <v>26</v>
      </c>
      <c r="L25" s="124">
        <f t="shared" si="1"/>
        <v>-0.0714285714285714</v>
      </c>
    </row>
    <row r="26" spans="1:12" ht="18" customHeight="1">
      <c r="A26" s="113" t="s">
        <v>64</v>
      </c>
      <c r="B26" s="41" t="s">
        <v>75</v>
      </c>
      <c r="C26" s="73" t="s">
        <v>44</v>
      </c>
      <c r="D26" s="394" t="s">
        <v>109</v>
      </c>
      <c r="E26" s="400" t="s">
        <v>117</v>
      </c>
      <c r="F26" s="395" t="s">
        <v>118</v>
      </c>
      <c r="G26" s="394" t="s">
        <v>109</v>
      </c>
      <c r="H26" s="400" t="s">
        <v>109</v>
      </c>
      <c r="I26" s="395" t="s">
        <v>118</v>
      </c>
      <c r="J26" s="399" t="s">
        <v>118</v>
      </c>
      <c r="K26" s="399" t="s">
        <v>118</v>
      </c>
      <c r="L26" s="399" t="s">
        <v>118</v>
      </c>
    </row>
    <row r="27" spans="1:12" ht="18" customHeight="1">
      <c r="A27" s="113" t="s">
        <v>64</v>
      </c>
      <c r="B27" s="41" t="s">
        <v>18</v>
      </c>
      <c r="C27" s="73" t="s">
        <v>44</v>
      </c>
      <c r="D27" s="148">
        <v>28</v>
      </c>
      <c r="E27" s="227">
        <v>24</v>
      </c>
      <c r="F27" s="123">
        <f t="shared" si="2"/>
        <v>-0.1428571428571429</v>
      </c>
      <c r="G27" s="162">
        <v>1</v>
      </c>
      <c r="H27" s="233">
        <v>0</v>
      </c>
      <c r="I27" s="123">
        <f t="shared" si="0"/>
        <v>-1</v>
      </c>
      <c r="J27" s="105">
        <f t="shared" si="3"/>
        <v>29</v>
      </c>
      <c r="K27" s="312">
        <f t="shared" si="3"/>
        <v>24</v>
      </c>
      <c r="L27" s="123">
        <f t="shared" si="1"/>
        <v>-0.1724137931034483</v>
      </c>
    </row>
    <row r="28" spans="1:12" ht="17.25" customHeight="1">
      <c r="A28" s="113" t="s">
        <v>64</v>
      </c>
      <c r="B28" s="36"/>
      <c r="C28" s="58" t="s">
        <v>44</v>
      </c>
      <c r="D28" s="143">
        <v>108</v>
      </c>
      <c r="E28" s="224">
        <v>109</v>
      </c>
      <c r="F28" s="124">
        <f t="shared" si="2"/>
        <v>0.0092592592592593</v>
      </c>
      <c r="G28" s="156">
        <v>13</v>
      </c>
      <c r="H28" s="228">
        <v>6</v>
      </c>
      <c r="I28" s="119">
        <f t="shared" si="0"/>
        <v>-0.5384615384615384</v>
      </c>
      <c r="J28" s="313">
        <f t="shared" si="3"/>
        <v>121</v>
      </c>
      <c r="K28" s="305">
        <f t="shared" si="3"/>
        <v>115</v>
      </c>
      <c r="L28" s="124">
        <f t="shared" si="1"/>
        <v>-0.04958677685950408</v>
      </c>
    </row>
    <row r="29" spans="1:12" ht="17.25" customHeight="1">
      <c r="A29" s="113" t="s">
        <v>65</v>
      </c>
      <c r="B29" s="43" t="s">
        <v>19</v>
      </c>
      <c r="C29" s="59" t="s">
        <v>45</v>
      </c>
      <c r="D29" s="144">
        <v>0</v>
      </c>
      <c r="E29" s="225">
        <v>0</v>
      </c>
      <c r="F29" s="122" t="str">
        <f t="shared" si="2"/>
        <v>　　　　　 －</v>
      </c>
      <c r="G29" s="159">
        <v>0</v>
      </c>
      <c r="H29" s="231">
        <v>0</v>
      </c>
      <c r="I29" s="122" t="str">
        <f t="shared" si="0"/>
        <v>　　　　　 －</v>
      </c>
      <c r="J29" s="47">
        <f t="shared" si="3"/>
        <v>0</v>
      </c>
      <c r="K29" s="310">
        <f t="shared" si="3"/>
        <v>0</v>
      </c>
      <c r="L29" s="122" t="str">
        <f t="shared" si="1"/>
        <v>　　　　　 －</v>
      </c>
    </row>
    <row r="30" spans="1:12" ht="18" customHeight="1">
      <c r="A30" s="113"/>
      <c r="B30" s="40"/>
      <c r="C30" s="73" t="s">
        <v>1</v>
      </c>
      <c r="D30" s="147">
        <f>SUM(D28:D29)</f>
        <v>108</v>
      </c>
      <c r="E30" s="147">
        <f>SUM(E28:E29)</f>
        <v>109</v>
      </c>
      <c r="F30" s="123">
        <f t="shared" si="2"/>
        <v>0.0092592592592593</v>
      </c>
      <c r="G30" s="51">
        <f>SUM(G28:G29)</f>
        <v>13</v>
      </c>
      <c r="H30" s="51">
        <f>SUM(H28:H29)</f>
        <v>6</v>
      </c>
      <c r="I30" s="123">
        <f t="shared" si="0"/>
        <v>-0.5384615384615384</v>
      </c>
      <c r="J30" s="51">
        <f>SUM(J28:J29)</f>
        <v>121</v>
      </c>
      <c r="K30" s="51">
        <f>SUM(K28:K29)</f>
        <v>115</v>
      </c>
      <c r="L30" s="123">
        <f t="shared" si="1"/>
        <v>-0.04958677685950408</v>
      </c>
    </row>
    <row r="31" spans="1:12" ht="19.5" customHeight="1">
      <c r="A31" s="113" t="s">
        <v>64</v>
      </c>
      <c r="B31" s="41" t="s">
        <v>76</v>
      </c>
      <c r="C31" s="73" t="s">
        <v>44</v>
      </c>
      <c r="D31" s="148">
        <v>28</v>
      </c>
      <c r="E31" s="235">
        <v>28</v>
      </c>
      <c r="F31" s="123">
        <f>IF(D31=0,"　　　　　 －",(E31/D31)-1)</f>
        <v>0</v>
      </c>
      <c r="G31" s="162">
        <v>0</v>
      </c>
      <c r="H31" s="239">
        <v>0</v>
      </c>
      <c r="I31" s="123" t="str">
        <f>IF(G31=0,"　　　　　 －",(H31/G31)-1)</f>
        <v>　　　　　 －</v>
      </c>
      <c r="J31" s="51">
        <f aca="true" t="shared" si="4" ref="J31:K33">D31+G31</f>
        <v>28</v>
      </c>
      <c r="K31" s="51">
        <f t="shared" si="4"/>
        <v>28</v>
      </c>
      <c r="L31" s="123">
        <f t="shared" si="1"/>
        <v>0</v>
      </c>
    </row>
    <row r="32" spans="1:12" ht="17.25" customHeight="1">
      <c r="A32" s="113" t="s">
        <v>64</v>
      </c>
      <c r="B32" s="36"/>
      <c r="C32" s="58" t="s">
        <v>44</v>
      </c>
      <c r="D32" s="143">
        <v>330</v>
      </c>
      <c r="E32" s="236">
        <v>329</v>
      </c>
      <c r="F32" s="119">
        <f t="shared" si="2"/>
        <v>-0.00303030303030305</v>
      </c>
      <c r="G32" s="156">
        <v>25</v>
      </c>
      <c r="H32" s="240">
        <v>24</v>
      </c>
      <c r="I32" s="119">
        <f t="shared" si="0"/>
        <v>-0.040000000000000036</v>
      </c>
      <c r="J32" s="304">
        <f t="shared" si="4"/>
        <v>355</v>
      </c>
      <c r="K32" s="304">
        <f t="shared" si="4"/>
        <v>353</v>
      </c>
      <c r="L32" s="119">
        <f aca="true" t="shared" si="5" ref="L32:L92">IF(J32=0,"　　　　　 －",(K32/J32)-1)</f>
        <v>-0.005633802816901401</v>
      </c>
    </row>
    <row r="33" spans="1:12" ht="17.25" customHeight="1">
      <c r="A33" s="113" t="s">
        <v>65</v>
      </c>
      <c r="B33" s="36" t="s">
        <v>20</v>
      </c>
      <c r="C33" s="59" t="s">
        <v>45</v>
      </c>
      <c r="D33" s="144">
        <v>0</v>
      </c>
      <c r="E33" s="237">
        <v>0</v>
      </c>
      <c r="F33" s="119" t="str">
        <f t="shared" si="2"/>
        <v>　　　　　 －</v>
      </c>
      <c r="G33" s="159">
        <v>0</v>
      </c>
      <c r="H33" s="241">
        <v>0</v>
      </c>
      <c r="I33" s="119" t="str">
        <f t="shared" si="0"/>
        <v>　　　　　 －</v>
      </c>
      <c r="J33" s="47">
        <f t="shared" si="4"/>
        <v>0</v>
      </c>
      <c r="K33" s="47">
        <f t="shared" si="4"/>
        <v>0</v>
      </c>
      <c r="L33" s="119" t="str">
        <f t="shared" si="5"/>
        <v>　　　　　 －</v>
      </c>
    </row>
    <row r="34" spans="1:12" ht="18" customHeight="1">
      <c r="A34" s="113"/>
      <c r="B34" s="40"/>
      <c r="C34" s="73" t="s">
        <v>1</v>
      </c>
      <c r="D34" s="147">
        <f>SUM(D32:D33)</f>
        <v>330</v>
      </c>
      <c r="E34" s="147">
        <f>SUM(E32:E33)</f>
        <v>329</v>
      </c>
      <c r="F34" s="123">
        <f t="shared" si="2"/>
        <v>-0.00303030303030305</v>
      </c>
      <c r="G34" s="51">
        <f>SUM(G32:G33)</f>
        <v>25</v>
      </c>
      <c r="H34" s="51">
        <f>SUM(H32:H33)</f>
        <v>24</v>
      </c>
      <c r="I34" s="123">
        <f t="shared" si="0"/>
        <v>-0.040000000000000036</v>
      </c>
      <c r="J34" s="51">
        <f>SUM(J32:J33)</f>
        <v>355</v>
      </c>
      <c r="K34" s="51">
        <f>SUM(K32:K33)</f>
        <v>353</v>
      </c>
      <c r="L34" s="123">
        <f t="shared" si="5"/>
        <v>-0.005633802816901401</v>
      </c>
    </row>
    <row r="35" spans="1:12" ht="18" customHeight="1" thickBot="1">
      <c r="A35" s="113" t="s">
        <v>66</v>
      </c>
      <c r="B35" s="39" t="s">
        <v>32</v>
      </c>
      <c r="C35" s="75" t="s">
        <v>44</v>
      </c>
      <c r="D35" s="146">
        <v>298</v>
      </c>
      <c r="E35" s="238">
        <v>288</v>
      </c>
      <c r="F35" s="123">
        <f t="shared" si="2"/>
        <v>-0.03355704697986572</v>
      </c>
      <c r="G35" s="162">
        <v>104</v>
      </c>
      <c r="H35" s="239">
        <v>117</v>
      </c>
      <c r="I35" s="123">
        <f t="shared" si="0"/>
        <v>0.125</v>
      </c>
      <c r="J35" s="51">
        <f>D35+G35</f>
        <v>402</v>
      </c>
      <c r="K35" s="51">
        <f>E35+H35</f>
        <v>405</v>
      </c>
      <c r="L35" s="123">
        <f t="shared" si="5"/>
        <v>0.00746268656716409</v>
      </c>
    </row>
    <row r="36" spans="1:12" ht="18.75" customHeight="1">
      <c r="A36" s="113"/>
      <c r="B36" s="108"/>
      <c r="C36" s="114" t="s">
        <v>44</v>
      </c>
      <c r="D36" s="49">
        <f>_xlfn.SUMIFS(D39:D61,$C39:$C61,"国内")</f>
        <v>3354</v>
      </c>
      <c r="E36" s="49">
        <f>_xlfn.SUMIFS(E39:E61,$C39:$C61,"国内")</f>
        <v>3533</v>
      </c>
      <c r="F36" s="116">
        <f t="shared" si="2"/>
        <v>0.053369111508646316</v>
      </c>
      <c r="G36" s="49">
        <f>_xlfn.SUMIFS(G39:G61,$C39:$C61,"国内")</f>
        <v>328</v>
      </c>
      <c r="H36" s="49">
        <f>_xlfn.SUMIFS(H39:H61,$C39:$C61,"国内")</f>
        <v>468</v>
      </c>
      <c r="I36" s="116">
        <f t="shared" si="0"/>
        <v>0.42682926829268286</v>
      </c>
      <c r="J36" s="49">
        <f>_xlfn.SUMIFS(J39:J61,$C39:$C61,"国内")</f>
        <v>3682</v>
      </c>
      <c r="K36" s="49">
        <f>_xlfn.SUMIFS(K39:K61,$C39:$C61,"国内")</f>
        <v>4001</v>
      </c>
      <c r="L36" s="116">
        <f t="shared" si="5"/>
        <v>0.0866376969038567</v>
      </c>
    </row>
    <row r="37" spans="1:12" ht="17.25" customHeight="1">
      <c r="A37" s="113"/>
      <c r="B37" s="109" t="s">
        <v>39</v>
      </c>
      <c r="C37" s="115" t="s">
        <v>45</v>
      </c>
      <c r="D37" s="47">
        <f>_xlfn.SUMIFS(D39:D61,$C39:$C61,"国際")</f>
        <v>93</v>
      </c>
      <c r="E37" s="47">
        <f>_xlfn.SUMIFS(E39:E61,$C39:$C61,"国際")</f>
        <v>118</v>
      </c>
      <c r="F37" s="117">
        <f t="shared" si="2"/>
        <v>0.26881720430107525</v>
      </c>
      <c r="G37" s="47">
        <f>_xlfn.SUMIFS(G39:G61,$C39:$C61,"国際")</f>
        <v>43</v>
      </c>
      <c r="H37" s="47">
        <f>_xlfn.SUMIFS(H39:H61,$C39:$C61,"国際")</f>
        <v>53</v>
      </c>
      <c r="I37" s="117">
        <f t="shared" si="0"/>
        <v>0.2325581395348837</v>
      </c>
      <c r="J37" s="47">
        <f>_xlfn.SUMIFS(J39:J61,$C39:$C61,"国際")</f>
        <v>136</v>
      </c>
      <c r="K37" s="47">
        <f>_xlfn.SUMIFS(K39:K61,$C39:$C61,"国際")</f>
        <v>171</v>
      </c>
      <c r="L37" s="117">
        <f t="shared" si="5"/>
        <v>0.25735294117647056</v>
      </c>
    </row>
    <row r="38" spans="1:12" ht="18.75" customHeight="1" thickBot="1">
      <c r="A38" s="113"/>
      <c r="B38" s="109"/>
      <c r="C38" s="71" t="s">
        <v>1</v>
      </c>
      <c r="D38" s="145">
        <f>SUM(D36:D37)</f>
        <v>3447</v>
      </c>
      <c r="E38" s="145">
        <f>SUM(E36:E37)</f>
        <v>3651</v>
      </c>
      <c r="F38" s="120">
        <f t="shared" si="2"/>
        <v>0.05918189730200174</v>
      </c>
      <c r="G38" s="48">
        <f>SUM(G36:G37)</f>
        <v>371</v>
      </c>
      <c r="H38" s="48">
        <f>SUM(H36:H37)</f>
        <v>521</v>
      </c>
      <c r="I38" s="120">
        <f t="shared" si="0"/>
        <v>0.4043126684636118</v>
      </c>
      <c r="J38" s="48">
        <f>SUM(J36:J37)</f>
        <v>3818</v>
      </c>
      <c r="K38" s="48">
        <f>SUM(K36:K37)</f>
        <v>4172</v>
      </c>
      <c r="L38" s="120">
        <f t="shared" si="5"/>
        <v>0.09271870089051859</v>
      </c>
    </row>
    <row r="39" spans="1:12" ht="18.75" customHeight="1">
      <c r="A39" s="113" t="s">
        <v>62</v>
      </c>
      <c r="B39" s="44"/>
      <c r="C39" s="66" t="s">
        <v>44</v>
      </c>
      <c r="D39" s="153">
        <v>1347</v>
      </c>
      <c r="E39" s="242">
        <v>1467</v>
      </c>
      <c r="F39" s="116">
        <f t="shared" si="2"/>
        <v>0.08908685968819596</v>
      </c>
      <c r="G39" s="163">
        <v>163</v>
      </c>
      <c r="H39" s="245">
        <v>242</v>
      </c>
      <c r="I39" s="116">
        <f t="shared" si="0"/>
        <v>0.48466257668711665</v>
      </c>
      <c r="J39" s="49">
        <f>D39+G39</f>
        <v>1510</v>
      </c>
      <c r="K39" s="49">
        <f>E39+H39</f>
        <v>1709</v>
      </c>
      <c r="L39" s="116">
        <f t="shared" si="5"/>
        <v>0.13178807947019866</v>
      </c>
    </row>
    <row r="40" spans="1:12" ht="17.25" customHeight="1">
      <c r="A40" s="113" t="s">
        <v>63</v>
      </c>
      <c r="B40" s="36" t="s">
        <v>11</v>
      </c>
      <c r="C40" s="59" t="s">
        <v>45</v>
      </c>
      <c r="D40" s="144">
        <v>81</v>
      </c>
      <c r="E40" s="237">
        <v>90</v>
      </c>
      <c r="F40" s="117">
        <f t="shared" si="2"/>
        <v>0.11111111111111116</v>
      </c>
      <c r="G40" s="159">
        <v>8</v>
      </c>
      <c r="H40" s="241">
        <v>2</v>
      </c>
      <c r="I40" s="117">
        <f t="shared" si="0"/>
        <v>-0.75</v>
      </c>
      <c r="J40" s="47">
        <f>D40+G40</f>
        <v>89</v>
      </c>
      <c r="K40" s="47">
        <f>E40+H40</f>
        <v>92</v>
      </c>
      <c r="L40" s="117">
        <f t="shared" si="5"/>
        <v>0.03370786516853941</v>
      </c>
    </row>
    <row r="41" spans="1:12" ht="18" customHeight="1">
      <c r="A41" s="113"/>
      <c r="B41" s="36"/>
      <c r="C41" s="71" t="s">
        <v>1</v>
      </c>
      <c r="D41" s="145">
        <f>SUM(D39:D40)</f>
        <v>1428</v>
      </c>
      <c r="E41" s="145">
        <f>SUM(E39:E40)</f>
        <v>1557</v>
      </c>
      <c r="F41" s="120">
        <f t="shared" si="2"/>
        <v>0.09033613445378141</v>
      </c>
      <c r="G41" s="48">
        <f>SUM(G39:G40)</f>
        <v>171</v>
      </c>
      <c r="H41" s="48">
        <f>SUM(H39:H40)</f>
        <v>244</v>
      </c>
      <c r="I41" s="120">
        <f t="shared" si="0"/>
        <v>0.42690058479532156</v>
      </c>
      <c r="J41" s="48">
        <f>SUM(J39:J40)</f>
        <v>1599</v>
      </c>
      <c r="K41" s="48">
        <f>SUM(K39:K40)</f>
        <v>1801</v>
      </c>
      <c r="L41" s="120">
        <f t="shared" si="5"/>
        <v>0.12632895559724822</v>
      </c>
    </row>
    <row r="42" spans="1:12" ht="17.25" customHeight="1">
      <c r="A42" s="113" t="s">
        <v>62</v>
      </c>
      <c r="B42" s="39"/>
      <c r="C42" s="72" t="s">
        <v>44</v>
      </c>
      <c r="D42" s="154">
        <v>570</v>
      </c>
      <c r="E42" s="243">
        <v>579</v>
      </c>
      <c r="F42" s="121">
        <f t="shared" si="2"/>
        <v>0.015789473684210575</v>
      </c>
      <c r="G42" s="158">
        <v>11</v>
      </c>
      <c r="H42" s="246">
        <v>8</v>
      </c>
      <c r="I42" s="121">
        <f t="shared" si="0"/>
        <v>-0.2727272727272727</v>
      </c>
      <c r="J42" s="308">
        <f>D42+G42</f>
        <v>581</v>
      </c>
      <c r="K42" s="308">
        <f>E42+H42</f>
        <v>587</v>
      </c>
      <c r="L42" s="121">
        <f t="shared" si="5"/>
        <v>0.010327022375215211</v>
      </c>
    </row>
    <row r="43" spans="1:12" ht="17.25" customHeight="1">
      <c r="A43" s="113" t="s">
        <v>63</v>
      </c>
      <c r="B43" s="36" t="s">
        <v>12</v>
      </c>
      <c r="C43" s="74" t="s">
        <v>45</v>
      </c>
      <c r="D43" s="155">
        <v>0</v>
      </c>
      <c r="E43" s="244">
        <v>0</v>
      </c>
      <c r="F43" s="125" t="str">
        <f t="shared" si="2"/>
        <v>　　　　　 －</v>
      </c>
      <c r="G43" s="164">
        <v>4</v>
      </c>
      <c r="H43" s="247">
        <v>8</v>
      </c>
      <c r="I43" s="125">
        <f t="shared" si="0"/>
        <v>1</v>
      </c>
      <c r="J43" s="314">
        <f>D43+G43</f>
        <v>4</v>
      </c>
      <c r="K43" s="314">
        <f>E43+H43</f>
        <v>8</v>
      </c>
      <c r="L43" s="125">
        <f t="shared" si="5"/>
        <v>1</v>
      </c>
    </row>
    <row r="44" spans="1:12" ht="18" customHeight="1">
      <c r="A44" s="113"/>
      <c r="B44" s="40"/>
      <c r="C44" s="73" t="s">
        <v>1</v>
      </c>
      <c r="D44" s="147">
        <f>SUM(D42:D43)</f>
        <v>570</v>
      </c>
      <c r="E44" s="147">
        <f>SUM(E42:E43)</f>
        <v>579</v>
      </c>
      <c r="F44" s="123">
        <f t="shared" si="2"/>
        <v>0.015789473684210575</v>
      </c>
      <c r="G44" s="51">
        <f>SUM(G42:G43)</f>
        <v>15</v>
      </c>
      <c r="H44" s="51">
        <f>SUM(H42:H43)</f>
        <v>16</v>
      </c>
      <c r="I44" s="123">
        <f t="shared" si="0"/>
        <v>0.06666666666666665</v>
      </c>
      <c r="J44" s="51">
        <f>SUM(J42:J43)</f>
        <v>585</v>
      </c>
      <c r="K44" s="51">
        <f>SUM(K42:K43)</f>
        <v>595</v>
      </c>
      <c r="L44" s="123">
        <f t="shared" si="5"/>
        <v>0.017094017094017033</v>
      </c>
    </row>
    <row r="45" spans="1:12" ht="17.25" customHeight="1">
      <c r="A45" s="113" t="s">
        <v>62</v>
      </c>
      <c r="B45" s="36"/>
      <c r="C45" s="74" t="s">
        <v>44</v>
      </c>
      <c r="D45" s="143">
        <v>191</v>
      </c>
      <c r="E45" s="236">
        <v>223</v>
      </c>
      <c r="F45" s="120">
        <f t="shared" si="2"/>
        <v>0.16753926701570676</v>
      </c>
      <c r="G45" s="158">
        <v>12</v>
      </c>
      <c r="H45" s="246">
        <v>23</v>
      </c>
      <c r="I45" s="120">
        <f t="shared" si="0"/>
        <v>0.9166666666666667</v>
      </c>
      <c r="J45" s="308">
        <f>D45+G45</f>
        <v>203</v>
      </c>
      <c r="K45" s="308">
        <f>E45+H45</f>
        <v>246</v>
      </c>
      <c r="L45" s="120">
        <f t="shared" si="5"/>
        <v>0.21182266009852224</v>
      </c>
    </row>
    <row r="46" spans="1:12" ht="17.25" customHeight="1">
      <c r="A46" s="113" t="s">
        <v>63</v>
      </c>
      <c r="B46" s="36" t="s">
        <v>13</v>
      </c>
      <c r="C46" s="77" t="s">
        <v>45</v>
      </c>
      <c r="D46" s="144">
        <v>0</v>
      </c>
      <c r="E46" s="237">
        <v>0</v>
      </c>
      <c r="F46" s="122" t="str">
        <f t="shared" si="2"/>
        <v>　　　　　 －</v>
      </c>
      <c r="G46" s="166">
        <v>0</v>
      </c>
      <c r="H46" s="248">
        <v>7</v>
      </c>
      <c r="I46" s="122" t="str">
        <f t="shared" si="0"/>
        <v>　　　　　 －</v>
      </c>
      <c r="J46" s="315">
        <f>D46+G46</f>
        <v>0</v>
      </c>
      <c r="K46" s="315">
        <f>E46+H46</f>
        <v>7</v>
      </c>
      <c r="L46" s="122" t="str">
        <f t="shared" si="5"/>
        <v>　　　　　 －</v>
      </c>
    </row>
    <row r="47" spans="1:12" ht="18" customHeight="1">
      <c r="A47" s="113"/>
      <c r="B47" s="36"/>
      <c r="C47" s="71" t="s">
        <v>1</v>
      </c>
      <c r="D47" s="145">
        <f>SUM(D45:D46)</f>
        <v>191</v>
      </c>
      <c r="E47" s="145">
        <f>SUM(E45:E46)</f>
        <v>223</v>
      </c>
      <c r="F47" s="120">
        <f t="shared" si="2"/>
        <v>0.16753926701570676</v>
      </c>
      <c r="G47" s="48">
        <f>SUM(G45:G46)</f>
        <v>12</v>
      </c>
      <c r="H47" s="48">
        <f>SUM(H45:H46)</f>
        <v>30</v>
      </c>
      <c r="I47" s="120">
        <f t="shared" si="0"/>
        <v>1.5</v>
      </c>
      <c r="J47" s="48">
        <f>SUM(J45:J46)</f>
        <v>203</v>
      </c>
      <c r="K47" s="48">
        <f>SUM(K45:K46)</f>
        <v>253</v>
      </c>
      <c r="L47" s="120">
        <f t="shared" si="5"/>
        <v>0.24630541871921174</v>
      </c>
    </row>
    <row r="48" spans="1:12" ht="17.25" customHeight="1">
      <c r="A48" s="113" t="s">
        <v>64</v>
      </c>
      <c r="B48" s="39"/>
      <c r="C48" s="72" t="s">
        <v>44</v>
      </c>
      <c r="D48" s="146">
        <v>516</v>
      </c>
      <c r="E48" s="238">
        <v>518</v>
      </c>
      <c r="F48" s="121">
        <f t="shared" si="2"/>
        <v>0.003875968992248069</v>
      </c>
      <c r="G48" s="158">
        <v>5</v>
      </c>
      <c r="H48" s="246">
        <v>2</v>
      </c>
      <c r="I48" s="121">
        <f t="shared" si="0"/>
        <v>-0.6</v>
      </c>
      <c r="J48" s="308">
        <f>D48+G48</f>
        <v>521</v>
      </c>
      <c r="K48" s="308">
        <f>E48+H48</f>
        <v>520</v>
      </c>
      <c r="L48" s="121">
        <f t="shared" si="5"/>
        <v>-0.0019193857965451588</v>
      </c>
    </row>
    <row r="49" spans="1:12" ht="17.25" customHeight="1">
      <c r="A49" s="113" t="s">
        <v>65</v>
      </c>
      <c r="B49" s="36" t="s">
        <v>21</v>
      </c>
      <c r="C49" s="59" t="s">
        <v>45</v>
      </c>
      <c r="D49" s="144">
        <v>12</v>
      </c>
      <c r="E49" s="237">
        <v>28</v>
      </c>
      <c r="F49" s="117">
        <f t="shared" si="2"/>
        <v>1.3333333333333335</v>
      </c>
      <c r="G49" s="159">
        <v>29</v>
      </c>
      <c r="H49" s="248">
        <v>16</v>
      </c>
      <c r="I49" s="117">
        <f t="shared" si="0"/>
        <v>-0.4482758620689655</v>
      </c>
      <c r="J49" s="47">
        <f>D49+G49</f>
        <v>41</v>
      </c>
      <c r="K49" s="315">
        <f>E49+H49</f>
        <v>44</v>
      </c>
      <c r="L49" s="117">
        <f t="shared" si="5"/>
        <v>0.07317073170731714</v>
      </c>
    </row>
    <row r="50" spans="1:12" ht="18" customHeight="1">
      <c r="A50" s="113"/>
      <c r="B50" s="40"/>
      <c r="C50" s="73" t="s">
        <v>1</v>
      </c>
      <c r="D50" s="147">
        <f>SUM(D48:D49)</f>
        <v>528</v>
      </c>
      <c r="E50" s="147">
        <f>SUM(E48:E49)</f>
        <v>546</v>
      </c>
      <c r="F50" s="123">
        <f t="shared" si="2"/>
        <v>0.03409090909090917</v>
      </c>
      <c r="G50" s="51">
        <f>SUM(G48:G49)</f>
        <v>34</v>
      </c>
      <c r="H50" s="51">
        <f>SUM(H48:H49)</f>
        <v>18</v>
      </c>
      <c r="I50" s="123">
        <f t="shared" si="0"/>
        <v>-0.47058823529411764</v>
      </c>
      <c r="J50" s="51">
        <f>SUM(J48:J49)</f>
        <v>562</v>
      </c>
      <c r="K50" s="51">
        <f>SUM(K48:K49)</f>
        <v>564</v>
      </c>
      <c r="L50" s="123">
        <f t="shared" si="5"/>
        <v>0.003558718861210064</v>
      </c>
    </row>
    <row r="51" spans="1:12" ht="17.25" customHeight="1">
      <c r="A51" s="113" t="s">
        <v>64</v>
      </c>
      <c r="B51" s="36"/>
      <c r="C51" s="72" t="s">
        <v>44</v>
      </c>
      <c r="D51" s="154">
        <v>298</v>
      </c>
      <c r="E51" s="243">
        <v>307</v>
      </c>
      <c r="F51" s="121">
        <f t="shared" si="2"/>
        <v>0.030201342281879207</v>
      </c>
      <c r="G51" s="158">
        <v>57</v>
      </c>
      <c r="H51" s="246">
        <v>46</v>
      </c>
      <c r="I51" s="121">
        <f t="shared" si="0"/>
        <v>-0.19298245614035092</v>
      </c>
      <c r="J51" s="308">
        <f>D51+G51</f>
        <v>355</v>
      </c>
      <c r="K51" s="308">
        <f>E51+H51</f>
        <v>353</v>
      </c>
      <c r="L51" s="121">
        <f t="shared" si="5"/>
        <v>-0.005633802816901401</v>
      </c>
    </row>
    <row r="52" spans="1:12" ht="17.25" customHeight="1">
      <c r="A52" s="113" t="s">
        <v>65</v>
      </c>
      <c r="B52" s="36" t="s">
        <v>53</v>
      </c>
      <c r="C52" s="78" t="s">
        <v>45</v>
      </c>
      <c r="D52" s="155">
        <v>0</v>
      </c>
      <c r="E52" s="244">
        <v>0</v>
      </c>
      <c r="F52" s="122" t="str">
        <f t="shared" si="2"/>
        <v>　　　　　 －</v>
      </c>
      <c r="G52" s="164">
        <v>0</v>
      </c>
      <c r="H52" s="247">
        <v>13</v>
      </c>
      <c r="I52" s="122" t="str">
        <f t="shared" si="0"/>
        <v>　　　　　 －</v>
      </c>
      <c r="J52" s="314">
        <f>D52+G52</f>
        <v>0</v>
      </c>
      <c r="K52" s="314">
        <f>E52+H52</f>
        <v>13</v>
      </c>
      <c r="L52" s="122" t="str">
        <f t="shared" si="5"/>
        <v>　　　　　 －</v>
      </c>
    </row>
    <row r="53" spans="1:12" ht="18" customHeight="1">
      <c r="A53" s="113"/>
      <c r="B53" s="36"/>
      <c r="C53" s="71" t="s">
        <v>1</v>
      </c>
      <c r="D53" s="145">
        <f>SUM(D51:D52)</f>
        <v>298</v>
      </c>
      <c r="E53" s="145">
        <f>SUM(E51:E52)</f>
        <v>307</v>
      </c>
      <c r="F53" s="120">
        <f t="shared" si="2"/>
        <v>0.030201342281879207</v>
      </c>
      <c r="G53" s="48">
        <f>SUM(G51:G52)</f>
        <v>57</v>
      </c>
      <c r="H53" s="48">
        <f>SUM(H51:H52)</f>
        <v>59</v>
      </c>
      <c r="I53" s="120">
        <f t="shared" si="0"/>
        <v>0.03508771929824572</v>
      </c>
      <c r="J53" s="48">
        <f>SUM(J51:J52)</f>
        <v>355</v>
      </c>
      <c r="K53" s="48">
        <f>SUM(K51:K52)</f>
        <v>366</v>
      </c>
      <c r="L53" s="120">
        <f t="shared" si="5"/>
        <v>0.030985915492957705</v>
      </c>
    </row>
    <row r="54" spans="1:12" ht="21" customHeight="1">
      <c r="A54" s="113" t="s">
        <v>64</v>
      </c>
      <c r="B54" s="41" t="s">
        <v>78</v>
      </c>
      <c r="C54" s="72" t="s">
        <v>44</v>
      </c>
      <c r="D54" s="154">
        <v>53</v>
      </c>
      <c r="E54" s="243">
        <v>55</v>
      </c>
      <c r="F54" s="121">
        <f t="shared" si="2"/>
        <v>0.037735849056603765</v>
      </c>
      <c r="G54" s="158">
        <v>1</v>
      </c>
      <c r="H54" s="246">
        <v>2</v>
      </c>
      <c r="I54" s="121">
        <f t="shared" si="0"/>
        <v>1</v>
      </c>
      <c r="J54" s="308">
        <f aca="true" t="shared" si="6" ref="J54:K56">D54+G54</f>
        <v>54</v>
      </c>
      <c r="K54" s="308">
        <f t="shared" si="6"/>
        <v>57</v>
      </c>
      <c r="L54" s="121">
        <f t="shared" si="5"/>
        <v>0.05555555555555558</v>
      </c>
    </row>
    <row r="55" spans="1:12" ht="17.25" customHeight="1">
      <c r="A55" s="113" t="s">
        <v>64</v>
      </c>
      <c r="B55" s="36"/>
      <c r="C55" s="72" t="s">
        <v>44</v>
      </c>
      <c r="D55" s="154">
        <v>109</v>
      </c>
      <c r="E55" s="243">
        <v>104</v>
      </c>
      <c r="F55" s="121">
        <f t="shared" si="2"/>
        <v>-0.04587155963302747</v>
      </c>
      <c r="G55" s="158">
        <v>2</v>
      </c>
      <c r="H55" s="246">
        <v>1</v>
      </c>
      <c r="I55" s="121">
        <f t="shared" si="0"/>
        <v>-0.5</v>
      </c>
      <c r="J55" s="308">
        <f t="shared" si="6"/>
        <v>111</v>
      </c>
      <c r="K55" s="308">
        <f t="shared" si="6"/>
        <v>105</v>
      </c>
      <c r="L55" s="121">
        <f t="shared" si="5"/>
        <v>-0.05405405405405406</v>
      </c>
    </row>
    <row r="56" spans="1:12" ht="17.25" customHeight="1">
      <c r="A56" s="113" t="s">
        <v>65</v>
      </c>
      <c r="B56" s="36" t="s">
        <v>23</v>
      </c>
      <c r="C56" s="78" t="s">
        <v>45</v>
      </c>
      <c r="D56" s="155">
        <v>0</v>
      </c>
      <c r="E56" s="244">
        <v>0</v>
      </c>
      <c r="F56" s="122" t="str">
        <f t="shared" si="2"/>
        <v>　　　　　 －</v>
      </c>
      <c r="G56" s="164">
        <v>0</v>
      </c>
      <c r="H56" s="247">
        <v>0</v>
      </c>
      <c r="I56" s="122" t="str">
        <f t="shared" si="0"/>
        <v>　　　　　 －</v>
      </c>
      <c r="J56" s="314">
        <f t="shared" si="6"/>
        <v>0</v>
      </c>
      <c r="K56" s="314">
        <f t="shared" si="6"/>
        <v>0</v>
      </c>
      <c r="L56" s="122" t="str">
        <f t="shared" si="5"/>
        <v>　　　　　 －</v>
      </c>
    </row>
    <row r="57" spans="1:12" ht="18" customHeight="1">
      <c r="A57" s="113"/>
      <c r="B57" s="36"/>
      <c r="C57" s="71" t="s">
        <v>1</v>
      </c>
      <c r="D57" s="145">
        <f>SUM(D55:D56)</f>
        <v>109</v>
      </c>
      <c r="E57" s="145">
        <f>SUM(E55:E56)</f>
        <v>104</v>
      </c>
      <c r="F57" s="120">
        <f t="shared" si="2"/>
        <v>-0.04587155963302747</v>
      </c>
      <c r="G57" s="48">
        <f>SUM(G55:G56)</f>
        <v>2</v>
      </c>
      <c r="H57" s="48">
        <f>SUM(H55:H56)</f>
        <v>1</v>
      </c>
      <c r="I57" s="120">
        <f t="shared" si="0"/>
        <v>-0.5</v>
      </c>
      <c r="J57" s="48">
        <f>SUM(J55:J56)</f>
        <v>111</v>
      </c>
      <c r="K57" s="48">
        <f>SUM(K55:K56)</f>
        <v>105</v>
      </c>
      <c r="L57" s="120">
        <f t="shared" si="5"/>
        <v>-0.05405405405405406</v>
      </c>
    </row>
    <row r="58" spans="1:12" ht="17.25" customHeight="1">
      <c r="A58" s="113" t="s">
        <v>64</v>
      </c>
      <c r="B58" s="39"/>
      <c r="C58" s="72" t="s">
        <v>44</v>
      </c>
      <c r="D58" s="146">
        <v>133</v>
      </c>
      <c r="E58" s="238">
        <v>140</v>
      </c>
      <c r="F58" s="120">
        <f t="shared" si="2"/>
        <v>0.05263157894736836</v>
      </c>
      <c r="G58" s="165">
        <v>77</v>
      </c>
      <c r="H58" s="250">
        <v>144</v>
      </c>
      <c r="I58" s="120">
        <f t="shared" si="0"/>
        <v>0.8701298701298701</v>
      </c>
      <c r="J58" s="48">
        <f>D58+G58</f>
        <v>210</v>
      </c>
      <c r="K58" s="48">
        <f>E58+H58</f>
        <v>284</v>
      </c>
      <c r="L58" s="120">
        <f t="shared" si="5"/>
        <v>0.35238095238095246</v>
      </c>
    </row>
    <row r="59" spans="1:12" ht="17.25" customHeight="1">
      <c r="A59" s="113" t="s">
        <v>65</v>
      </c>
      <c r="B59" s="36" t="s">
        <v>24</v>
      </c>
      <c r="C59" s="59" t="s">
        <v>45</v>
      </c>
      <c r="D59" s="144">
        <v>0</v>
      </c>
      <c r="E59" s="237">
        <v>0</v>
      </c>
      <c r="F59" s="117" t="str">
        <f t="shared" si="2"/>
        <v>　　　　　 －</v>
      </c>
      <c r="G59" s="166">
        <v>2</v>
      </c>
      <c r="H59" s="248">
        <v>7</v>
      </c>
      <c r="I59" s="117">
        <f t="shared" si="0"/>
        <v>2.5</v>
      </c>
      <c r="J59" s="315">
        <f>D59+G59</f>
        <v>2</v>
      </c>
      <c r="K59" s="315">
        <f>E59+H59</f>
        <v>7</v>
      </c>
      <c r="L59" s="117">
        <f t="shared" si="5"/>
        <v>2.5</v>
      </c>
    </row>
    <row r="60" spans="1:12" ht="18" customHeight="1">
      <c r="A60" s="113"/>
      <c r="B60" s="40"/>
      <c r="C60" s="73" t="s">
        <v>1</v>
      </c>
      <c r="D60" s="147">
        <f>SUM(D58:D59)</f>
        <v>133</v>
      </c>
      <c r="E60" s="147">
        <f>SUM(E58:E59)</f>
        <v>140</v>
      </c>
      <c r="F60" s="123">
        <f t="shared" si="2"/>
        <v>0.05263157894736836</v>
      </c>
      <c r="G60" s="51">
        <f>SUM(G58:G59)</f>
        <v>79</v>
      </c>
      <c r="H60" s="51">
        <f>SUM(H58:H59)</f>
        <v>151</v>
      </c>
      <c r="I60" s="123">
        <f t="shared" si="0"/>
        <v>0.9113924050632911</v>
      </c>
      <c r="J60" s="51">
        <f>SUM(J58:J59)</f>
        <v>212</v>
      </c>
      <c r="K60" s="51">
        <f>SUM(K58:K59)</f>
        <v>291</v>
      </c>
      <c r="L60" s="123">
        <f t="shared" si="5"/>
        <v>0.37264150943396235</v>
      </c>
    </row>
    <row r="61" spans="1:12" ht="21" customHeight="1" thickBot="1">
      <c r="A61" s="113" t="s">
        <v>66</v>
      </c>
      <c r="B61" s="36" t="s">
        <v>81</v>
      </c>
      <c r="C61" s="80" t="s">
        <v>44</v>
      </c>
      <c r="D61" s="143">
        <v>137</v>
      </c>
      <c r="E61" s="251">
        <v>140</v>
      </c>
      <c r="F61" s="119">
        <f t="shared" si="2"/>
        <v>0.021897810218978186</v>
      </c>
      <c r="G61" s="156">
        <v>0</v>
      </c>
      <c r="H61" s="252">
        <v>0</v>
      </c>
      <c r="I61" s="119" t="str">
        <f t="shared" si="0"/>
        <v>　　　　　 －</v>
      </c>
      <c r="J61" s="304">
        <f>D61+G61</f>
        <v>137</v>
      </c>
      <c r="K61" s="316">
        <f>E61+H61</f>
        <v>140</v>
      </c>
      <c r="L61" s="119">
        <f t="shared" si="5"/>
        <v>0.021897810218978186</v>
      </c>
    </row>
    <row r="62" spans="1:12" ht="18.75" customHeight="1">
      <c r="A62" s="113"/>
      <c r="B62" s="108"/>
      <c r="C62" s="66" t="s">
        <v>44</v>
      </c>
      <c r="D62" s="139">
        <f>_xlfn.SUMIFS(D65:D89,$C65:$C89,"国内")</f>
        <v>17419</v>
      </c>
      <c r="E62" s="139">
        <f>_xlfn.SUMIFS(E65:E89,$C65:$C89,"国内")</f>
        <v>1814</v>
      </c>
      <c r="F62" s="116">
        <f t="shared" si="2"/>
        <v>-0.8958608416097364</v>
      </c>
      <c r="G62" s="49">
        <f>_xlfn.SUMIFS(G65:G89,$C65:$C89,"国内")</f>
        <v>783</v>
      </c>
      <c r="H62" s="49">
        <f>_xlfn.SUMIFS(H65:H89,$C65:$C89,"国内")</f>
        <v>528</v>
      </c>
      <c r="I62" s="116">
        <f t="shared" si="0"/>
        <v>-0.32567049808429116</v>
      </c>
      <c r="J62" s="49">
        <f>_xlfn.SUMIFS(J65:J89,$C65:$C89,"国内")</f>
        <v>18202</v>
      </c>
      <c r="K62" s="49">
        <f>_xlfn.SUMIFS(K65:K89,$C65:$C89,"国内")</f>
        <v>2342</v>
      </c>
      <c r="L62" s="116">
        <f t="shared" si="5"/>
        <v>-0.8713328205691682</v>
      </c>
    </row>
    <row r="63" spans="1:12" ht="17.25" customHeight="1">
      <c r="A63" s="113"/>
      <c r="B63" s="109" t="s">
        <v>57</v>
      </c>
      <c r="C63" s="59" t="s">
        <v>45</v>
      </c>
      <c r="D63" s="141">
        <f>_xlfn.SUMIFS(D65:D89,$C65:$C89,"国際")</f>
        <v>10180</v>
      </c>
      <c r="E63" s="141">
        <f>_xlfn.SUMIFS(E65:E89,$C65:$C89,"国際")</f>
        <v>155</v>
      </c>
      <c r="F63" s="117">
        <f t="shared" si="2"/>
        <v>-0.9847740667976425</v>
      </c>
      <c r="G63" s="47">
        <f>_xlfn.SUMIFS(G65:G89,$C65:$C89,"国際")</f>
        <v>370</v>
      </c>
      <c r="H63" s="47">
        <f>_xlfn.SUMIFS(H65:H89,$C65:$C89,"国際")</f>
        <v>7</v>
      </c>
      <c r="I63" s="117">
        <f t="shared" si="0"/>
        <v>-0.981081081081081</v>
      </c>
      <c r="J63" s="47">
        <f>_xlfn.SUMIFS(J65:J89,$C65:$C89,"国際")</f>
        <v>10550</v>
      </c>
      <c r="K63" s="47">
        <f>_xlfn.SUMIFS(K65:K89,$C65:$C89,"国際")</f>
        <v>162</v>
      </c>
      <c r="L63" s="117">
        <f t="shared" si="5"/>
        <v>-0.9846445497630332</v>
      </c>
    </row>
    <row r="64" spans="1:12" ht="18.75" customHeight="1" thickBot="1">
      <c r="A64" s="113"/>
      <c r="B64" s="110"/>
      <c r="C64" s="69" t="s">
        <v>1</v>
      </c>
      <c r="D64" s="142">
        <f>SUM(D62:D63)</f>
        <v>27599</v>
      </c>
      <c r="E64" s="142">
        <f>SUM(E62:E63)</f>
        <v>1969</v>
      </c>
      <c r="F64" s="118">
        <f t="shared" si="2"/>
        <v>-0.9286568353925867</v>
      </c>
      <c r="G64" s="50">
        <f>SUM(G62:G63)</f>
        <v>1153</v>
      </c>
      <c r="H64" s="50">
        <f>SUM(H62:H63)</f>
        <v>535</v>
      </c>
      <c r="I64" s="118">
        <f t="shared" si="0"/>
        <v>-0.5359930615784909</v>
      </c>
      <c r="J64" s="50">
        <f>SUM(J62:J63)</f>
        <v>28752</v>
      </c>
      <c r="K64" s="50">
        <f>SUM(K62:K63)</f>
        <v>2504</v>
      </c>
      <c r="L64" s="118">
        <f t="shared" si="5"/>
        <v>-0.9129104062326099</v>
      </c>
    </row>
    <row r="65" spans="1:12" ht="18.75" customHeight="1">
      <c r="A65" s="113" t="s">
        <v>68</v>
      </c>
      <c r="B65" s="36"/>
      <c r="C65" s="58" t="s">
        <v>44</v>
      </c>
      <c r="D65" s="143">
        <v>1760</v>
      </c>
      <c r="E65" s="236"/>
      <c r="F65" s="119">
        <f t="shared" si="2"/>
        <v>-1</v>
      </c>
      <c r="G65" s="156">
        <v>27</v>
      </c>
      <c r="H65" s="240"/>
      <c r="I65" s="119">
        <f t="shared" si="0"/>
        <v>-1</v>
      </c>
      <c r="J65" s="304">
        <f>D65+G65</f>
        <v>1787</v>
      </c>
      <c r="K65" s="304">
        <f>E65+H65</f>
        <v>0</v>
      </c>
      <c r="L65" s="119">
        <f t="shared" si="5"/>
        <v>-1</v>
      </c>
    </row>
    <row r="66" spans="1:12" ht="17.25" customHeight="1">
      <c r="A66" s="113" t="s">
        <v>69</v>
      </c>
      <c r="B66" s="36" t="s">
        <v>52</v>
      </c>
      <c r="C66" s="59" t="s">
        <v>45</v>
      </c>
      <c r="D66" s="144">
        <v>7009</v>
      </c>
      <c r="E66" s="237"/>
      <c r="F66" s="117">
        <f t="shared" si="2"/>
        <v>-1</v>
      </c>
      <c r="G66" s="159">
        <v>183</v>
      </c>
      <c r="H66" s="241"/>
      <c r="I66" s="117">
        <f t="shared" si="0"/>
        <v>-1</v>
      </c>
      <c r="J66" s="47">
        <f>D66+G66</f>
        <v>7192</v>
      </c>
      <c r="K66" s="47">
        <f>E66+H66</f>
        <v>0</v>
      </c>
      <c r="L66" s="117">
        <f t="shared" si="5"/>
        <v>-1</v>
      </c>
    </row>
    <row r="67" spans="1:12" ht="18" customHeight="1">
      <c r="A67" s="113"/>
      <c r="B67" s="36"/>
      <c r="C67" s="71" t="s">
        <v>1</v>
      </c>
      <c r="D67" s="145">
        <f>SUM(D65:D66)</f>
        <v>8769</v>
      </c>
      <c r="E67" s="145">
        <f>SUM(E65:E66)</f>
        <v>0</v>
      </c>
      <c r="F67" s="120">
        <f t="shared" si="2"/>
        <v>-1</v>
      </c>
      <c r="G67" s="48">
        <f>SUM(G65:G66)</f>
        <v>210</v>
      </c>
      <c r="H67" s="48">
        <f>SUM(H65:H66)</f>
        <v>0</v>
      </c>
      <c r="I67" s="120">
        <f t="shared" si="0"/>
        <v>-1</v>
      </c>
      <c r="J67" s="48">
        <f>SUM(J65:J66)</f>
        <v>8979</v>
      </c>
      <c r="K67" s="48">
        <f>SUM(K65:K66)</f>
        <v>0</v>
      </c>
      <c r="L67" s="120">
        <f t="shared" si="5"/>
        <v>-1</v>
      </c>
    </row>
    <row r="68" spans="1:12" ht="18" customHeight="1">
      <c r="A68" s="113" t="s">
        <v>68</v>
      </c>
      <c r="B68" s="45" t="s">
        <v>2</v>
      </c>
      <c r="C68" s="71" t="s">
        <v>44</v>
      </c>
      <c r="D68" s="146">
        <v>13831</v>
      </c>
      <c r="E68" s="238"/>
      <c r="F68" s="121">
        <f t="shared" si="2"/>
        <v>-1</v>
      </c>
      <c r="G68" s="158">
        <v>193</v>
      </c>
      <c r="H68" s="246"/>
      <c r="I68" s="121">
        <f aca="true" t="shared" si="7" ref="I68:I92">IF(G68=0,"　　　　　 －",(H68/G68)-1)</f>
        <v>-1</v>
      </c>
      <c r="J68" s="308">
        <f>D68+G68</f>
        <v>14024</v>
      </c>
      <c r="K68" s="308">
        <f>E68+H68</f>
        <v>0</v>
      </c>
      <c r="L68" s="121">
        <f t="shared" si="5"/>
        <v>-1</v>
      </c>
    </row>
    <row r="69" spans="1:12" ht="17.25" customHeight="1">
      <c r="A69" s="113" t="s">
        <v>69</v>
      </c>
      <c r="B69" s="43" t="s">
        <v>48</v>
      </c>
      <c r="C69" s="59" t="s">
        <v>45</v>
      </c>
      <c r="D69" s="144">
        <v>3018</v>
      </c>
      <c r="E69" s="237"/>
      <c r="F69" s="117">
        <f aca="true" t="shared" si="8" ref="F69:F92">IF(D69=0,"　　　　　 －",(E69/D69)-1)</f>
        <v>-1</v>
      </c>
      <c r="G69" s="159">
        <v>184</v>
      </c>
      <c r="H69" s="241"/>
      <c r="I69" s="117">
        <f t="shared" si="7"/>
        <v>-1</v>
      </c>
      <c r="J69" s="47">
        <f>D69+G69</f>
        <v>3202</v>
      </c>
      <c r="K69" s="47">
        <f>E69+H69</f>
        <v>0</v>
      </c>
      <c r="L69" s="117">
        <f t="shared" si="5"/>
        <v>-1</v>
      </c>
    </row>
    <row r="70" spans="1:12" ht="17.25" customHeight="1">
      <c r="A70" s="113"/>
      <c r="B70" s="46"/>
      <c r="C70" s="73" t="s">
        <v>1</v>
      </c>
      <c r="D70" s="147">
        <f>SUM(D68:D69)</f>
        <v>16849</v>
      </c>
      <c r="E70" s="147">
        <f>SUM(E68:E69)</f>
        <v>0</v>
      </c>
      <c r="F70" s="123">
        <f t="shared" si="8"/>
        <v>-1</v>
      </c>
      <c r="G70" s="51">
        <f>SUM(G68:G69)</f>
        <v>377</v>
      </c>
      <c r="H70" s="51">
        <f>SUM(H68:H69)</f>
        <v>0</v>
      </c>
      <c r="I70" s="123">
        <f t="shared" si="7"/>
        <v>-1</v>
      </c>
      <c r="J70" s="51">
        <f>SUM(J68:J69)</f>
        <v>17226</v>
      </c>
      <c r="K70" s="51">
        <f>SUM(K68:K69)</f>
        <v>0</v>
      </c>
      <c r="L70" s="123">
        <f t="shared" si="5"/>
        <v>-1</v>
      </c>
    </row>
    <row r="71" spans="1:12" ht="17.25" customHeight="1">
      <c r="A71" s="113" t="s">
        <v>62</v>
      </c>
      <c r="B71" s="43"/>
      <c r="C71" s="58" t="s">
        <v>44</v>
      </c>
      <c r="D71" s="143">
        <v>634</v>
      </c>
      <c r="E71" s="236">
        <v>538</v>
      </c>
      <c r="F71" s="119">
        <f t="shared" si="8"/>
        <v>-0.1514195583596214</v>
      </c>
      <c r="G71" s="156">
        <v>108</v>
      </c>
      <c r="H71" s="240">
        <v>86</v>
      </c>
      <c r="I71" s="119">
        <f t="shared" si="7"/>
        <v>-0.20370370370370372</v>
      </c>
      <c r="J71" s="304">
        <f>D71+G71</f>
        <v>742</v>
      </c>
      <c r="K71" s="304">
        <f>E71+H71</f>
        <v>624</v>
      </c>
      <c r="L71" s="119">
        <f t="shared" si="5"/>
        <v>-0.15902964959568733</v>
      </c>
    </row>
    <row r="72" spans="1:12" ht="17.25" customHeight="1">
      <c r="A72" s="113" t="s">
        <v>63</v>
      </c>
      <c r="B72" s="43" t="s">
        <v>14</v>
      </c>
      <c r="C72" s="59" t="s">
        <v>45</v>
      </c>
      <c r="D72" s="144">
        <v>34</v>
      </c>
      <c r="E72" s="237">
        <v>35</v>
      </c>
      <c r="F72" s="117">
        <f t="shared" si="8"/>
        <v>0.02941176470588225</v>
      </c>
      <c r="G72" s="159">
        <v>2</v>
      </c>
      <c r="H72" s="241">
        <v>0</v>
      </c>
      <c r="I72" s="117">
        <f t="shared" si="7"/>
        <v>-1</v>
      </c>
      <c r="J72" s="47">
        <f>D72+G72</f>
        <v>36</v>
      </c>
      <c r="K72" s="47">
        <f>E72+H72</f>
        <v>35</v>
      </c>
      <c r="L72" s="117">
        <f t="shared" si="5"/>
        <v>-0.02777777777777779</v>
      </c>
    </row>
    <row r="73" spans="1:12" ht="18" customHeight="1">
      <c r="A73" s="113"/>
      <c r="B73" s="43"/>
      <c r="C73" s="71" t="s">
        <v>1</v>
      </c>
      <c r="D73" s="145">
        <f>SUM(D71:D72)</f>
        <v>668</v>
      </c>
      <c r="E73" s="145">
        <f>SUM(E71:E72)</f>
        <v>573</v>
      </c>
      <c r="F73" s="120">
        <f t="shared" si="8"/>
        <v>-0.1422155688622755</v>
      </c>
      <c r="G73" s="48">
        <f>SUM(G71:G72)</f>
        <v>110</v>
      </c>
      <c r="H73" s="48">
        <f>SUM(H71:H72)</f>
        <v>86</v>
      </c>
      <c r="I73" s="120">
        <f t="shared" si="7"/>
        <v>-0.21818181818181814</v>
      </c>
      <c r="J73" s="48">
        <f>SUM(J71:J72)</f>
        <v>778</v>
      </c>
      <c r="K73" s="48">
        <f>SUM(K71:K72)</f>
        <v>659</v>
      </c>
      <c r="L73" s="120">
        <f t="shared" si="5"/>
        <v>-0.15295629820051415</v>
      </c>
    </row>
    <row r="74" spans="1:12" ht="18" customHeight="1">
      <c r="A74" s="113" t="s">
        <v>64</v>
      </c>
      <c r="B74" s="41" t="s">
        <v>25</v>
      </c>
      <c r="C74" s="81" t="s">
        <v>44</v>
      </c>
      <c r="D74" s="148">
        <v>71</v>
      </c>
      <c r="E74" s="235">
        <v>74</v>
      </c>
      <c r="F74" s="117">
        <f t="shared" si="8"/>
        <v>0.04225352112676051</v>
      </c>
      <c r="G74" s="161">
        <v>115</v>
      </c>
      <c r="H74" s="249">
        <v>103</v>
      </c>
      <c r="I74" s="117">
        <f t="shared" si="7"/>
        <v>-0.10434782608695647</v>
      </c>
      <c r="J74" s="317">
        <f>D74+G74</f>
        <v>186</v>
      </c>
      <c r="K74" s="317">
        <f>E74+H74</f>
        <v>177</v>
      </c>
      <c r="L74" s="117">
        <f t="shared" si="5"/>
        <v>-0.048387096774193505</v>
      </c>
    </row>
    <row r="75" spans="1:12" ht="18" customHeight="1">
      <c r="A75" s="113" t="s">
        <v>64</v>
      </c>
      <c r="B75" s="41" t="s">
        <v>26</v>
      </c>
      <c r="C75" s="81" t="s">
        <v>44</v>
      </c>
      <c r="D75" s="148">
        <v>77</v>
      </c>
      <c r="E75" s="235">
        <v>81</v>
      </c>
      <c r="F75" s="123">
        <f t="shared" si="8"/>
        <v>0.051948051948051965</v>
      </c>
      <c r="G75" s="161">
        <v>0</v>
      </c>
      <c r="H75" s="249">
        <v>0</v>
      </c>
      <c r="I75" s="123" t="str">
        <f t="shared" si="7"/>
        <v>　　　　　 －</v>
      </c>
      <c r="J75" s="317">
        <f aca="true" t="shared" si="9" ref="J75:K79">D75+G75</f>
        <v>77</v>
      </c>
      <c r="K75" s="317">
        <f t="shared" si="9"/>
        <v>81</v>
      </c>
      <c r="L75" s="123">
        <f t="shared" si="5"/>
        <v>0.051948051948051965</v>
      </c>
    </row>
    <row r="76" spans="1:12" ht="17.25" customHeight="1">
      <c r="A76" s="113" t="s">
        <v>64</v>
      </c>
      <c r="B76" s="36" t="s">
        <v>84</v>
      </c>
      <c r="C76" s="58" t="s">
        <v>44</v>
      </c>
      <c r="D76" s="143">
        <v>129</v>
      </c>
      <c r="E76" s="236">
        <v>140</v>
      </c>
      <c r="F76" s="119">
        <f t="shared" si="8"/>
        <v>0.0852713178294573</v>
      </c>
      <c r="G76" s="156">
        <v>13</v>
      </c>
      <c r="H76" s="240">
        <v>9</v>
      </c>
      <c r="I76" s="119">
        <f t="shared" si="7"/>
        <v>-0.3076923076923077</v>
      </c>
      <c r="J76" s="317">
        <f t="shared" si="9"/>
        <v>142</v>
      </c>
      <c r="K76" s="304">
        <f t="shared" si="9"/>
        <v>149</v>
      </c>
      <c r="L76" s="119">
        <f t="shared" si="5"/>
        <v>0.04929577464788726</v>
      </c>
    </row>
    <row r="77" spans="1:12" ht="18" customHeight="1">
      <c r="A77" s="113" t="s">
        <v>64</v>
      </c>
      <c r="B77" s="41" t="s">
        <v>27</v>
      </c>
      <c r="C77" s="73" t="s">
        <v>90</v>
      </c>
      <c r="D77" s="148">
        <v>101</v>
      </c>
      <c r="E77" s="235">
        <v>109</v>
      </c>
      <c r="F77" s="123">
        <f t="shared" si="8"/>
        <v>0.07920792079207928</v>
      </c>
      <c r="G77" s="162">
        <v>11</v>
      </c>
      <c r="H77" s="239">
        <v>4</v>
      </c>
      <c r="I77" s="123">
        <f t="shared" si="7"/>
        <v>-0.6363636363636364</v>
      </c>
      <c r="J77" s="317">
        <f t="shared" si="9"/>
        <v>112</v>
      </c>
      <c r="K77" s="51">
        <f t="shared" si="9"/>
        <v>113</v>
      </c>
      <c r="L77" s="123">
        <f t="shared" si="5"/>
        <v>0.008928571428571397</v>
      </c>
    </row>
    <row r="78" spans="1:12" ht="18" customHeight="1">
      <c r="A78" s="113" t="s">
        <v>64</v>
      </c>
      <c r="B78" s="41" t="s">
        <v>28</v>
      </c>
      <c r="C78" s="73" t="s">
        <v>44</v>
      </c>
      <c r="D78" s="148">
        <v>73</v>
      </c>
      <c r="E78" s="235">
        <v>79</v>
      </c>
      <c r="F78" s="123">
        <f t="shared" si="8"/>
        <v>0.08219178082191791</v>
      </c>
      <c r="G78" s="162">
        <v>1</v>
      </c>
      <c r="H78" s="239">
        <v>4</v>
      </c>
      <c r="I78" s="123">
        <f t="shared" si="7"/>
        <v>3</v>
      </c>
      <c r="J78" s="317">
        <f t="shared" si="9"/>
        <v>74</v>
      </c>
      <c r="K78" s="51">
        <f t="shared" si="9"/>
        <v>83</v>
      </c>
      <c r="L78" s="123">
        <f t="shared" si="5"/>
        <v>0.12162162162162171</v>
      </c>
    </row>
    <row r="79" spans="1:12" ht="18" customHeight="1">
      <c r="A79" s="113" t="s">
        <v>64</v>
      </c>
      <c r="B79" s="41" t="s">
        <v>29</v>
      </c>
      <c r="C79" s="73" t="s">
        <v>44</v>
      </c>
      <c r="D79" s="148">
        <v>0</v>
      </c>
      <c r="E79" s="235">
        <v>0</v>
      </c>
      <c r="F79" s="123" t="str">
        <f>IF(D79=0,"　　　　　 －",(E79/D79)-1)</f>
        <v>　　　　　 －</v>
      </c>
      <c r="G79" s="162">
        <v>2</v>
      </c>
      <c r="H79" s="239">
        <v>2</v>
      </c>
      <c r="I79" s="123">
        <f t="shared" si="7"/>
        <v>0</v>
      </c>
      <c r="J79" s="317">
        <f t="shared" si="9"/>
        <v>2</v>
      </c>
      <c r="K79" s="51">
        <f t="shared" si="9"/>
        <v>2</v>
      </c>
      <c r="L79" s="123">
        <f t="shared" si="5"/>
        <v>0</v>
      </c>
    </row>
    <row r="80" spans="1:12" ht="17.25" customHeight="1">
      <c r="A80" s="113" t="s">
        <v>64</v>
      </c>
      <c r="B80" s="36"/>
      <c r="C80" s="58" t="s">
        <v>44</v>
      </c>
      <c r="D80" s="143">
        <v>84</v>
      </c>
      <c r="E80" s="236">
        <v>81</v>
      </c>
      <c r="F80" s="119">
        <f t="shared" si="8"/>
        <v>-0.0357142857142857</v>
      </c>
      <c r="G80" s="156">
        <v>98</v>
      </c>
      <c r="H80" s="240">
        <v>70</v>
      </c>
      <c r="I80" s="119">
        <f t="shared" si="7"/>
        <v>-0.2857142857142857</v>
      </c>
      <c r="J80" s="304">
        <f>D80+G80</f>
        <v>182</v>
      </c>
      <c r="K80" s="304">
        <f>E80+H80</f>
        <v>151</v>
      </c>
      <c r="L80" s="119">
        <f t="shared" si="5"/>
        <v>-0.17032967032967028</v>
      </c>
    </row>
    <row r="81" spans="1:12" ht="17.25" customHeight="1">
      <c r="A81" s="113" t="s">
        <v>65</v>
      </c>
      <c r="B81" s="36" t="s">
        <v>30</v>
      </c>
      <c r="C81" s="59" t="s">
        <v>45</v>
      </c>
      <c r="D81" s="144">
        <v>0</v>
      </c>
      <c r="E81" s="237">
        <v>0</v>
      </c>
      <c r="F81" s="122" t="str">
        <f t="shared" si="8"/>
        <v>　　　　　 －</v>
      </c>
      <c r="G81" s="159">
        <v>0</v>
      </c>
      <c r="H81" s="241">
        <v>0</v>
      </c>
      <c r="I81" s="122" t="str">
        <f t="shared" si="7"/>
        <v>　　　　　 －</v>
      </c>
      <c r="J81" s="47">
        <f>D81+G81</f>
        <v>0</v>
      </c>
      <c r="K81" s="47">
        <f>E81+H81</f>
        <v>0</v>
      </c>
      <c r="L81" s="122" t="str">
        <f t="shared" si="5"/>
        <v>　　　　　 －</v>
      </c>
    </row>
    <row r="82" spans="1:12" ht="18" customHeight="1">
      <c r="A82" s="113"/>
      <c r="B82" s="40"/>
      <c r="C82" s="73" t="s">
        <v>1</v>
      </c>
      <c r="D82" s="149">
        <f>SUM(D80:D81)</f>
        <v>84</v>
      </c>
      <c r="E82" s="149">
        <f>SUM(E80:E81)</f>
        <v>81</v>
      </c>
      <c r="F82" s="123">
        <f t="shared" si="8"/>
        <v>-0.0357142857142857</v>
      </c>
      <c r="G82" s="51">
        <f>SUM(G80:G81)</f>
        <v>98</v>
      </c>
      <c r="H82" s="51">
        <f>SUM(H80:H81)</f>
        <v>70</v>
      </c>
      <c r="I82" s="123">
        <f t="shared" si="7"/>
        <v>-0.2857142857142857</v>
      </c>
      <c r="J82" s="51">
        <f>SUM(J80:J81)</f>
        <v>182</v>
      </c>
      <c r="K82" s="51">
        <f>SUM(K80:K81)</f>
        <v>151</v>
      </c>
      <c r="L82" s="123">
        <f t="shared" si="5"/>
        <v>-0.17032967032967028</v>
      </c>
    </row>
    <row r="83" spans="1:12" ht="18" customHeight="1">
      <c r="A83" s="113" t="s">
        <v>64</v>
      </c>
      <c r="B83" s="36"/>
      <c r="C83" s="58" t="s">
        <v>44</v>
      </c>
      <c r="D83" s="146">
        <v>189</v>
      </c>
      <c r="E83" s="238">
        <v>196</v>
      </c>
      <c r="F83" s="121">
        <f t="shared" si="8"/>
        <v>0.03703703703703698</v>
      </c>
      <c r="G83" s="158">
        <v>44</v>
      </c>
      <c r="H83" s="246">
        <v>46</v>
      </c>
      <c r="I83" s="121">
        <f t="shared" si="7"/>
        <v>0.045454545454545414</v>
      </c>
      <c r="J83" s="308">
        <f>D83+G83</f>
        <v>233</v>
      </c>
      <c r="K83" s="308">
        <f>E83+H83</f>
        <v>242</v>
      </c>
      <c r="L83" s="121">
        <f t="shared" si="5"/>
        <v>0.03862660944205998</v>
      </c>
    </row>
    <row r="84" spans="1:12" ht="18" customHeight="1">
      <c r="A84" s="113" t="s">
        <v>65</v>
      </c>
      <c r="B84" s="36" t="s">
        <v>55</v>
      </c>
      <c r="C84" s="59" t="s">
        <v>45</v>
      </c>
      <c r="D84" s="144">
        <v>95</v>
      </c>
      <c r="E84" s="237">
        <v>96</v>
      </c>
      <c r="F84" s="122">
        <f t="shared" si="8"/>
        <v>0.010526315789473717</v>
      </c>
      <c r="G84" s="159">
        <v>1</v>
      </c>
      <c r="H84" s="246">
        <v>1</v>
      </c>
      <c r="I84" s="122">
        <f t="shared" si="7"/>
        <v>0</v>
      </c>
      <c r="J84" s="47">
        <f>D84+G84</f>
        <v>96</v>
      </c>
      <c r="K84" s="308">
        <f>E84+H84</f>
        <v>97</v>
      </c>
      <c r="L84" s="122">
        <f t="shared" si="5"/>
        <v>0.01041666666666674</v>
      </c>
    </row>
    <row r="85" spans="1:12" ht="18" customHeight="1">
      <c r="A85" s="113"/>
      <c r="B85" s="40"/>
      <c r="C85" s="73" t="s">
        <v>1</v>
      </c>
      <c r="D85" s="149">
        <f>SUM(D83:D84)</f>
        <v>284</v>
      </c>
      <c r="E85" s="149">
        <f>SUM(E83:E84)</f>
        <v>292</v>
      </c>
      <c r="F85" s="123">
        <f t="shared" si="8"/>
        <v>0.028169014084507005</v>
      </c>
      <c r="G85" s="51">
        <f>SUM(G83:G84)</f>
        <v>45</v>
      </c>
      <c r="H85" s="51">
        <f>SUM(H83:H84)</f>
        <v>47</v>
      </c>
      <c r="I85" s="123">
        <f t="shared" si="7"/>
        <v>0.04444444444444451</v>
      </c>
      <c r="J85" s="51">
        <f>SUM(J83:J84)</f>
        <v>329</v>
      </c>
      <c r="K85" s="51">
        <f>SUM(K83:K84)</f>
        <v>339</v>
      </c>
      <c r="L85" s="123">
        <f t="shared" si="5"/>
        <v>0.03039513677811545</v>
      </c>
    </row>
    <row r="86" spans="1:12" ht="18" customHeight="1">
      <c r="A86" s="113" t="s">
        <v>70</v>
      </c>
      <c r="B86" s="39" t="s">
        <v>34</v>
      </c>
      <c r="C86" s="101" t="s">
        <v>44</v>
      </c>
      <c r="D86" s="148">
        <v>330</v>
      </c>
      <c r="E86" s="235">
        <v>348</v>
      </c>
      <c r="F86" s="123">
        <f t="shared" si="8"/>
        <v>0.05454545454545445</v>
      </c>
      <c r="G86" s="162">
        <v>171</v>
      </c>
      <c r="H86" s="239">
        <v>204</v>
      </c>
      <c r="I86" s="123">
        <f t="shared" si="7"/>
        <v>0.1929824561403508</v>
      </c>
      <c r="J86" s="51">
        <f aca="true" t="shared" si="10" ref="J86:K88">D86+G86</f>
        <v>501</v>
      </c>
      <c r="K86" s="51">
        <f t="shared" si="10"/>
        <v>552</v>
      </c>
      <c r="L86" s="123">
        <f t="shared" si="5"/>
        <v>0.10179640718562877</v>
      </c>
    </row>
    <row r="87" spans="1:12" ht="18" customHeight="1">
      <c r="A87" s="113" t="s">
        <v>66</v>
      </c>
      <c r="B87" s="39"/>
      <c r="C87" s="72" t="s">
        <v>44</v>
      </c>
      <c r="D87" s="154">
        <v>140</v>
      </c>
      <c r="E87" s="243">
        <v>168</v>
      </c>
      <c r="F87" s="121">
        <f t="shared" si="8"/>
        <v>0.19999999999999996</v>
      </c>
      <c r="G87" s="156">
        <v>0</v>
      </c>
      <c r="H87" s="240">
        <v>0</v>
      </c>
      <c r="I87" s="121" t="str">
        <f t="shared" si="7"/>
        <v>　　　　　 －</v>
      </c>
      <c r="J87" s="304">
        <f t="shared" si="10"/>
        <v>140</v>
      </c>
      <c r="K87" s="304">
        <f t="shared" si="10"/>
        <v>168</v>
      </c>
      <c r="L87" s="121">
        <f t="shared" si="5"/>
        <v>0.19999999999999996</v>
      </c>
    </row>
    <row r="88" spans="1:12" ht="18" customHeight="1">
      <c r="A88" s="113" t="s">
        <v>67</v>
      </c>
      <c r="B88" s="36" t="s">
        <v>58</v>
      </c>
      <c r="C88" s="59" t="s">
        <v>45</v>
      </c>
      <c r="D88" s="155">
        <v>24</v>
      </c>
      <c r="E88" s="244">
        <v>24</v>
      </c>
      <c r="F88" s="124">
        <f t="shared" si="8"/>
        <v>0</v>
      </c>
      <c r="G88" s="159">
        <v>0</v>
      </c>
      <c r="H88" s="241">
        <v>6</v>
      </c>
      <c r="I88" s="124" t="str">
        <f t="shared" si="7"/>
        <v>　　　　　 －</v>
      </c>
      <c r="J88" s="47">
        <f t="shared" si="10"/>
        <v>24</v>
      </c>
      <c r="K88" s="47">
        <f t="shared" si="10"/>
        <v>30</v>
      </c>
      <c r="L88" s="124">
        <f t="shared" si="5"/>
        <v>0.25</v>
      </c>
    </row>
    <row r="89" spans="1:12" ht="18" customHeight="1" thickBot="1">
      <c r="A89" s="113"/>
      <c r="B89" s="38"/>
      <c r="C89" s="102" t="s">
        <v>1</v>
      </c>
      <c r="D89" s="150">
        <f>SUM(D87:D88)</f>
        <v>164</v>
      </c>
      <c r="E89" s="150">
        <f>SUM(E87:E88)</f>
        <v>192</v>
      </c>
      <c r="F89" s="126">
        <f t="shared" si="8"/>
        <v>0.1707317073170731</v>
      </c>
      <c r="G89" s="53">
        <f>SUM(G87:G88)</f>
        <v>0</v>
      </c>
      <c r="H89" s="53">
        <f>SUM(H87:H88)</f>
        <v>6</v>
      </c>
      <c r="I89" s="126" t="str">
        <f t="shared" si="7"/>
        <v>　　　　　 －</v>
      </c>
      <c r="J89" s="53">
        <f>SUM(J87:J88)</f>
        <v>164</v>
      </c>
      <c r="K89" s="53">
        <f>SUM(K87:K88)</f>
        <v>198</v>
      </c>
      <c r="L89" s="126">
        <f t="shared" si="5"/>
        <v>0.20731707317073167</v>
      </c>
    </row>
    <row r="90" spans="2:12" ht="19.5" customHeight="1" thickTop="1">
      <c r="B90" s="111" t="s">
        <v>36</v>
      </c>
      <c r="C90" s="82" t="s">
        <v>44</v>
      </c>
      <c r="D90" s="83">
        <f>SUM(D4+D36+D62)</f>
        <v>27862</v>
      </c>
      <c r="E90" s="151">
        <f>SUM(E4+E36+E62)</f>
        <v>12387</v>
      </c>
      <c r="F90" s="127">
        <f t="shared" si="8"/>
        <v>-0.5554159787524227</v>
      </c>
      <c r="G90" s="52">
        <f>SUM(G4+G36+G62)</f>
        <v>1365</v>
      </c>
      <c r="H90" s="52">
        <f>SUM(H4+H36+H62)</f>
        <v>1220</v>
      </c>
      <c r="I90" s="127">
        <f t="shared" si="7"/>
        <v>-0.10622710622710618</v>
      </c>
      <c r="J90" s="52">
        <f>SUM(J4+J36+J62)</f>
        <v>29227</v>
      </c>
      <c r="K90" s="52">
        <f>SUM(K4+K36+K62)</f>
        <v>13607</v>
      </c>
      <c r="L90" s="127">
        <f t="shared" si="5"/>
        <v>-0.5344373353406098</v>
      </c>
    </row>
    <row r="91" spans="2:12" ht="18" customHeight="1">
      <c r="B91" s="109"/>
      <c r="C91" s="84" t="s">
        <v>45</v>
      </c>
      <c r="D91" s="67">
        <f>SUM(D5+D37+D63)</f>
        <v>10995</v>
      </c>
      <c r="E91" s="141">
        <f>SUM(E5+E37+E63)</f>
        <v>1190</v>
      </c>
      <c r="F91" s="117">
        <f t="shared" si="8"/>
        <v>-0.891768985902683</v>
      </c>
      <c r="G91" s="47">
        <f>SUM(G5+G37+G63)</f>
        <v>523</v>
      </c>
      <c r="H91" s="47">
        <f>SUM(H5+H37+H63)</f>
        <v>190</v>
      </c>
      <c r="I91" s="117">
        <f t="shared" si="7"/>
        <v>-0.6367112810707457</v>
      </c>
      <c r="J91" s="47">
        <f>SUM(J5+J37+J63)</f>
        <v>11518</v>
      </c>
      <c r="K91" s="47">
        <f>SUM(K5+K37+K63)</f>
        <v>1380</v>
      </c>
      <c r="L91" s="117">
        <f t="shared" si="5"/>
        <v>-0.8801875325577357</v>
      </c>
    </row>
    <row r="92" spans="2:12" ht="18.75" customHeight="1" thickBot="1">
      <c r="B92" s="112" t="s">
        <v>37</v>
      </c>
      <c r="C92" s="85" t="s">
        <v>1</v>
      </c>
      <c r="D92" s="86">
        <f>SUM(D90:D91)</f>
        <v>38857</v>
      </c>
      <c r="E92" s="152">
        <f>SUM(E90:E91)</f>
        <v>13577</v>
      </c>
      <c r="F92" s="118">
        <f t="shared" si="8"/>
        <v>-0.6505906271714235</v>
      </c>
      <c r="G92" s="53">
        <f>SUM(G90:G91)</f>
        <v>1888</v>
      </c>
      <c r="H92" s="53">
        <f>SUM(H90:H91)</f>
        <v>1410</v>
      </c>
      <c r="I92" s="118">
        <f t="shared" si="7"/>
        <v>-0.25317796610169496</v>
      </c>
      <c r="J92" s="53">
        <f>SUM(J90:J91)</f>
        <v>40745</v>
      </c>
      <c r="K92" s="53">
        <f>SUM(K90:K91)</f>
        <v>14987</v>
      </c>
      <c r="L92" s="118">
        <f t="shared" si="5"/>
        <v>-0.6321757270830777</v>
      </c>
    </row>
    <row r="93" spans="2:12" ht="9" customHeight="1" thickTop="1">
      <c r="B93" s="87"/>
      <c r="C93" s="88"/>
      <c r="D93" s="89"/>
      <c r="E93" s="89"/>
      <c r="F93" s="90"/>
      <c r="G93" s="54"/>
      <c r="H93" s="54"/>
      <c r="I93" s="91"/>
      <c r="J93" s="54"/>
      <c r="K93" s="54"/>
      <c r="L93" s="91"/>
    </row>
    <row r="94" spans="2:12" ht="9" customHeight="1" thickBot="1">
      <c r="B94" s="87"/>
      <c r="C94" s="88"/>
      <c r="D94" s="54"/>
      <c r="E94" s="54"/>
      <c r="F94" s="90"/>
      <c r="G94" s="54"/>
      <c r="H94" s="54"/>
      <c r="I94" s="91"/>
      <c r="J94" s="54"/>
      <c r="K94" s="54"/>
      <c r="L94" s="91"/>
    </row>
    <row r="95" spans="2:12" ht="25.5" customHeight="1">
      <c r="B95" s="92" t="s">
        <v>3</v>
      </c>
      <c r="C95" s="128" t="s">
        <v>71</v>
      </c>
      <c r="D95" s="131">
        <f>_xlfn.SUMIFS(D7:D89,$A$7:$A$89,"第一種国内")</f>
        <v>15591</v>
      </c>
      <c r="E95" s="131">
        <f>_xlfn.SUMIFS(E7:E89,$A$7:$A$89,"第一種国内")</f>
        <v>0</v>
      </c>
      <c r="F95" s="135">
        <f aca="true" t="shared" si="11" ref="F95:F110">IF(D95=0,"　　　　　－",(E95/D95)-1)</f>
        <v>-1</v>
      </c>
      <c r="G95" s="106">
        <f>_xlfn.SUMIFS(G7:G89,$A$7:$A$89,"第一種国内")</f>
        <v>220</v>
      </c>
      <c r="H95" s="131">
        <f>_xlfn.SUMIFS(H7:H89,$A$7:$A$89,"第一種国内")</f>
        <v>0</v>
      </c>
      <c r="I95" s="135">
        <f aca="true" t="shared" si="12" ref="I95:I110">IF(G95=0,"　　　　　－",(H95/G95)-1)</f>
        <v>-1</v>
      </c>
      <c r="J95" s="106">
        <f>_xlfn.SUMIFS(J7:J89,$A$7:$A$89,"第一種国内")</f>
        <v>15811</v>
      </c>
      <c r="K95" s="131">
        <f>_xlfn.SUMIFS(K7:K89,$A$7:$A$89,"第一種国内")</f>
        <v>0</v>
      </c>
      <c r="L95" s="135">
        <f aca="true" t="shared" si="13" ref="L95:L110">IF(J95=0,"　　　　　－",(K95/J95)-1)</f>
        <v>-1</v>
      </c>
    </row>
    <row r="96" spans="2:12" ht="25.5" customHeight="1">
      <c r="B96" s="93"/>
      <c r="C96" s="129" t="s">
        <v>72</v>
      </c>
      <c r="D96" s="132">
        <f>_xlfn.SUMIFS(D7:D89,$A$7:$A$89,"第一種国際")</f>
        <v>10027</v>
      </c>
      <c r="E96" s="132">
        <f>_xlfn.SUMIFS(E7:E89,$A$7:$A$89,"第一種国際")</f>
        <v>0</v>
      </c>
      <c r="F96" s="136">
        <f t="shared" si="11"/>
        <v>-1</v>
      </c>
      <c r="G96" s="79">
        <f>_xlfn.SUMIFS(G7:G89,$A$7:$A$89,"第一種国際")</f>
        <v>367</v>
      </c>
      <c r="H96" s="132">
        <f>_xlfn.SUMIFS(H7:H89,$A$7:$A$89,"第一種国際")</f>
        <v>0</v>
      </c>
      <c r="I96" s="136">
        <f t="shared" si="12"/>
        <v>-1</v>
      </c>
      <c r="J96" s="79">
        <f>_xlfn.SUMIFS(J7:J89,$A$7:$A$89,"第一種国際")</f>
        <v>10394</v>
      </c>
      <c r="K96" s="132">
        <f>_xlfn.SUMIFS(K7:K89,$A$7:$A$89,"第一種国際")</f>
        <v>0</v>
      </c>
      <c r="L96" s="136">
        <f t="shared" si="13"/>
        <v>-1</v>
      </c>
    </row>
    <row r="97" spans="2:12" ht="25.5" customHeight="1" thickBot="1">
      <c r="B97" s="94"/>
      <c r="C97" s="130" t="s">
        <v>1</v>
      </c>
      <c r="D97" s="133">
        <f>SUM(D67,D70)</f>
        <v>25618</v>
      </c>
      <c r="E97" s="133">
        <f>SUM(E67,E70)</f>
        <v>0</v>
      </c>
      <c r="F97" s="137">
        <f t="shared" si="11"/>
        <v>-1</v>
      </c>
      <c r="G97" s="55">
        <f>SUM(G67,G70)</f>
        <v>587</v>
      </c>
      <c r="H97" s="133">
        <f>SUM(H67,H70)</f>
        <v>0</v>
      </c>
      <c r="I97" s="137">
        <f t="shared" si="12"/>
        <v>-1</v>
      </c>
      <c r="J97" s="55">
        <f>SUM(J67,J70)</f>
        <v>26205</v>
      </c>
      <c r="K97" s="133">
        <f>SUM(K67,K70)</f>
        <v>0</v>
      </c>
      <c r="L97" s="137">
        <f t="shared" si="13"/>
        <v>-1</v>
      </c>
    </row>
    <row r="98" spans="2:12" ht="25.5" customHeight="1">
      <c r="B98" s="92" t="s">
        <v>15</v>
      </c>
      <c r="C98" s="128" t="s">
        <v>71</v>
      </c>
      <c r="D98" s="131">
        <f>_xlfn.SUMIFS(D7:D89,$A$7:$A$89,"第二種国内")</f>
        <v>9011</v>
      </c>
      <c r="E98" s="131">
        <f>_xlfn.SUMIFS(E7:E89,$A$7:$A$89,"第二種国内")</f>
        <v>9043</v>
      </c>
      <c r="F98" s="135">
        <f t="shared" si="11"/>
        <v>0.0035512151814449666</v>
      </c>
      <c r="G98" s="106">
        <f>_xlfn.SUMIFS(G7:G89,$A$7:$A$89,"第二種国内")</f>
        <v>405</v>
      </c>
      <c r="H98" s="131">
        <f>_xlfn.SUMIFS(H7:H89,$A$7:$A$89,"第二種国内")</f>
        <v>436</v>
      </c>
      <c r="I98" s="135">
        <f t="shared" si="12"/>
        <v>0.07654320987654328</v>
      </c>
      <c r="J98" s="106">
        <f>_xlfn.SUMIFS(J7:J89,$A$7:$A$89,"第二種国内")</f>
        <v>9416</v>
      </c>
      <c r="K98" s="131">
        <f>_xlfn.SUMIFS(K7:K89,$A$7:$A$89,"第二種国内")</f>
        <v>9479</v>
      </c>
      <c r="L98" s="135">
        <f t="shared" si="13"/>
        <v>0.006690739167374726</v>
      </c>
    </row>
    <row r="99" spans="2:12" ht="25.5" customHeight="1">
      <c r="B99" s="93"/>
      <c r="C99" s="129" t="s">
        <v>72</v>
      </c>
      <c r="D99" s="132">
        <f>_xlfn.SUMIFS(D7:D89,$A$7:$A$89,"第二種国際")</f>
        <v>837</v>
      </c>
      <c r="E99" s="132">
        <f>_xlfn.SUMIFS(E7:E89,$A$7:$A$89,"第二種国際")</f>
        <v>1042</v>
      </c>
      <c r="F99" s="136">
        <f t="shared" si="11"/>
        <v>0.24492234169653515</v>
      </c>
      <c r="G99" s="79">
        <f>_xlfn.SUMIFS(G7:G89,$A$7:$A$89,"第二種国際")</f>
        <v>124</v>
      </c>
      <c r="H99" s="132">
        <f>_xlfn.SUMIFS(H7:H89,$A$7:$A$89,"第二種国際")</f>
        <v>147</v>
      </c>
      <c r="I99" s="136">
        <f t="shared" si="12"/>
        <v>0.185483870967742</v>
      </c>
      <c r="J99" s="79">
        <f>_xlfn.SUMIFS(J7:J89,$A$7:$A$89,"第二種国際")</f>
        <v>961</v>
      </c>
      <c r="K99" s="132">
        <f>_xlfn.SUMIFS(K7:K89,$A$7:$A$89,"第二種国際")</f>
        <v>1189</v>
      </c>
      <c r="L99" s="136">
        <f t="shared" si="13"/>
        <v>0.23725286160249737</v>
      </c>
    </row>
    <row r="100" spans="2:12" ht="25.5" customHeight="1" thickBot="1">
      <c r="B100" s="94"/>
      <c r="C100" s="130" t="s">
        <v>1</v>
      </c>
      <c r="D100" s="133">
        <f>SUM(D98:D99)</f>
        <v>9848</v>
      </c>
      <c r="E100" s="133">
        <f>SUM(E98:E99)</f>
        <v>10085</v>
      </c>
      <c r="F100" s="137">
        <f t="shared" si="11"/>
        <v>0.02406580016246962</v>
      </c>
      <c r="G100" s="55">
        <f>SUM(G98:G99)</f>
        <v>529</v>
      </c>
      <c r="H100" s="133">
        <f>SUM(H98:H99)</f>
        <v>583</v>
      </c>
      <c r="I100" s="137">
        <f t="shared" si="12"/>
        <v>0.10207939508506625</v>
      </c>
      <c r="J100" s="55">
        <f>SUM(J98:J99)</f>
        <v>10377</v>
      </c>
      <c r="K100" s="133">
        <f>SUM(K98:K99)</f>
        <v>10668</v>
      </c>
      <c r="L100" s="137">
        <f t="shared" si="13"/>
        <v>0.028042786932639396</v>
      </c>
    </row>
    <row r="101" spans="2:12" ht="25.5" customHeight="1">
      <c r="B101" s="92" t="s">
        <v>31</v>
      </c>
      <c r="C101" s="128" t="s">
        <v>71</v>
      </c>
      <c r="D101" s="131">
        <f>_xlfn.SUMIFS(D7:D89,$A$7:$A$89,"第三種国内")</f>
        <v>2355</v>
      </c>
      <c r="E101" s="131">
        <f>_xlfn.SUMIFS(E7:E89,$A$7:$A$89,"第三種国内")</f>
        <v>2400</v>
      </c>
      <c r="F101" s="135">
        <f t="shared" si="11"/>
        <v>0.019108280254777066</v>
      </c>
      <c r="G101" s="106">
        <f>_xlfn.SUMIFS(G7:G89,$A$7:$A$89,"第三種国内")</f>
        <v>465</v>
      </c>
      <c r="H101" s="131">
        <f>_xlfn.SUMIFS(H7:H89,$A$7:$A$89,"第三種国内")</f>
        <v>463</v>
      </c>
      <c r="I101" s="135">
        <f t="shared" si="12"/>
        <v>-0.004301075268817178</v>
      </c>
      <c r="J101" s="106">
        <f>_xlfn.SUMIFS(J7:J89,$A$7:$A$89,"第三種国内")</f>
        <v>2820</v>
      </c>
      <c r="K101" s="131">
        <f>_xlfn.SUMIFS(K7:K89,$A$7:$A$89,"第三種国内")</f>
        <v>2863</v>
      </c>
      <c r="L101" s="135">
        <f t="shared" si="13"/>
        <v>0.01524822695035466</v>
      </c>
    </row>
    <row r="102" spans="2:12" ht="25.5" customHeight="1">
      <c r="B102" s="93"/>
      <c r="C102" s="129" t="s">
        <v>72</v>
      </c>
      <c r="D102" s="132">
        <f>_xlfn.SUMIFS(D7:D89,$A$7:$A$89,"第三種国際")</f>
        <v>107</v>
      </c>
      <c r="E102" s="132">
        <f>_xlfn.SUMIFS(E7:E89,$A$7:$A$89,"第三種国際")</f>
        <v>124</v>
      </c>
      <c r="F102" s="136">
        <f t="shared" si="11"/>
        <v>0.1588785046728971</v>
      </c>
      <c r="G102" s="79">
        <f>_xlfn.SUMIFS(G7:G89,$A$7:$A$89,"第三種国際")</f>
        <v>32</v>
      </c>
      <c r="H102" s="132">
        <f>_xlfn.SUMIFS(H7:H89,$A$7:$A$89,"第三種国際")</f>
        <v>37</v>
      </c>
      <c r="I102" s="136">
        <f t="shared" si="12"/>
        <v>0.15625</v>
      </c>
      <c r="J102" s="79">
        <f>_xlfn.SUMIFS(J7:J89,$A$7:$A$89,"第三種国際")</f>
        <v>139</v>
      </c>
      <c r="K102" s="132">
        <f>_xlfn.SUMIFS(K7:K89,$A$7:$A$89,"第三種国際")</f>
        <v>161</v>
      </c>
      <c r="L102" s="136">
        <f t="shared" si="13"/>
        <v>0.15827338129496393</v>
      </c>
    </row>
    <row r="103" spans="2:12" ht="25.5" customHeight="1" thickBot="1">
      <c r="B103" s="94"/>
      <c r="C103" s="95" t="s">
        <v>1</v>
      </c>
      <c r="D103" s="133">
        <f>SUM(D101:D102)</f>
        <v>2462</v>
      </c>
      <c r="E103" s="133">
        <f>SUM(E101:E102)</f>
        <v>2524</v>
      </c>
      <c r="F103" s="137">
        <f t="shared" si="11"/>
        <v>0.025182778229082103</v>
      </c>
      <c r="G103" s="55">
        <f>SUM(G101:G102)</f>
        <v>497</v>
      </c>
      <c r="H103" s="133">
        <f>SUM(H101:H102)</f>
        <v>500</v>
      </c>
      <c r="I103" s="137">
        <f t="shared" si="12"/>
        <v>0.006036217303822866</v>
      </c>
      <c r="J103" s="55">
        <f>SUM(J101:J102)</f>
        <v>2959</v>
      </c>
      <c r="K103" s="133">
        <f>SUM(K101:K102)</f>
        <v>3024</v>
      </c>
      <c r="L103" s="137">
        <f t="shared" si="13"/>
        <v>0.021966880702940283</v>
      </c>
    </row>
    <row r="104" spans="2:12" ht="25.5" customHeight="1">
      <c r="B104" s="92" t="s">
        <v>33</v>
      </c>
      <c r="C104" s="128" t="s">
        <v>71</v>
      </c>
      <c r="D104" s="131">
        <f>_xlfn.SUMIFS(D7:D89,$A$7:$A$89,"共用国内")</f>
        <v>575</v>
      </c>
      <c r="E104" s="131">
        <f>_xlfn.SUMIFS(E7:E89,$A$7:$A$89,"共用国内")</f>
        <v>596</v>
      </c>
      <c r="F104" s="135">
        <f t="shared" si="11"/>
        <v>0.03652173913043488</v>
      </c>
      <c r="G104" s="106">
        <f>_xlfn.SUMIFS(G7:G89,$A$7:$A$89,"共用国内")</f>
        <v>104</v>
      </c>
      <c r="H104" s="131">
        <f>_xlfn.SUMIFS(H7:H89,$A$7:$A$89,"共用国内")</f>
        <v>117</v>
      </c>
      <c r="I104" s="135">
        <f t="shared" si="12"/>
        <v>0.125</v>
      </c>
      <c r="J104" s="106">
        <f>_xlfn.SUMIFS(J7:J89,$A$7:$A$89,"共用国内")</f>
        <v>679</v>
      </c>
      <c r="K104" s="131">
        <f>_xlfn.SUMIFS(K7:K89,$A$7:$A$89,"共用国内")</f>
        <v>713</v>
      </c>
      <c r="L104" s="135">
        <f t="shared" si="13"/>
        <v>0.050073637702503726</v>
      </c>
    </row>
    <row r="105" spans="2:12" ht="25.5" customHeight="1">
      <c r="B105" s="93"/>
      <c r="C105" s="129" t="s">
        <v>72</v>
      </c>
      <c r="D105" s="132">
        <f>_xlfn.SUMIFS(D7:D89,$A$7:$A$89,"共用国際")</f>
        <v>24</v>
      </c>
      <c r="E105" s="132">
        <f>_xlfn.SUMIFS(E7:E89,$A$7:$A$89,"共用国際")</f>
        <v>24</v>
      </c>
      <c r="F105" s="136">
        <f t="shared" si="11"/>
        <v>0</v>
      </c>
      <c r="G105" s="79">
        <f>_xlfn.SUMIFS(G7:G89,$A$7:$A$89,"共用国際")</f>
        <v>0</v>
      </c>
      <c r="H105" s="132">
        <f>_xlfn.SUMIFS(H7:H89,$A$7:$A$89,"共用国際")</f>
        <v>6</v>
      </c>
      <c r="I105" s="136" t="str">
        <f t="shared" si="12"/>
        <v>　　　　　－</v>
      </c>
      <c r="J105" s="79">
        <f>_xlfn.SUMIFS(J7:J89,$A$7:$A$89,"共用国際")</f>
        <v>24</v>
      </c>
      <c r="K105" s="132">
        <f>_xlfn.SUMIFS(K7:K89,$A$7:$A$89,"共用国際")</f>
        <v>30</v>
      </c>
      <c r="L105" s="136">
        <f t="shared" si="13"/>
        <v>0.25</v>
      </c>
    </row>
    <row r="106" spans="2:12" ht="25.5" customHeight="1" thickBot="1">
      <c r="B106" s="94"/>
      <c r="C106" s="95" t="s">
        <v>1</v>
      </c>
      <c r="D106" s="133">
        <f>SUM(D104:D105)</f>
        <v>599</v>
      </c>
      <c r="E106" s="133">
        <f>SUM(E104:E105)</f>
        <v>620</v>
      </c>
      <c r="F106" s="137">
        <f t="shared" si="11"/>
        <v>0.03505843071786319</v>
      </c>
      <c r="G106" s="55">
        <f>SUM(G104:G105)</f>
        <v>104</v>
      </c>
      <c r="H106" s="133">
        <f>SUM(H104:H105)</f>
        <v>123</v>
      </c>
      <c r="I106" s="137">
        <f t="shared" si="12"/>
        <v>0.1826923076923077</v>
      </c>
      <c r="J106" s="55">
        <f>SUM(J104:J105)</f>
        <v>703</v>
      </c>
      <c r="K106" s="133">
        <f>SUM(K104:K105)</f>
        <v>743</v>
      </c>
      <c r="L106" s="137">
        <f t="shared" si="13"/>
        <v>0.056899004267425335</v>
      </c>
    </row>
    <row r="107" spans="2:12" ht="25.5" customHeight="1" thickBot="1">
      <c r="B107" s="96" t="s">
        <v>35</v>
      </c>
      <c r="C107" s="97" t="s">
        <v>44</v>
      </c>
      <c r="D107" s="134">
        <f>_xlfn.SUMIFS(D7:D89,$A$7:$A$89,"その他国内")</f>
        <v>330</v>
      </c>
      <c r="E107" s="134">
        <f>_xlfn.SUMIFS(E7:E89,$A$7:$A$89,"その他国内")</f>
        <v>348</v>
      </c>
      <c r="F107" s="138">
        <f t="shared" si="11"/>
        <v>0.05454545454545445</v>
      </c>
      <c r="G107" s="107">
        <f>_xlfn.SUMIFS(G7:G89,$A$7:$A$89,"その他国内")</f>
        <v>171</v>
      </c>
      <c r="H107" s="134">
        <f>_xlfn.SUMIFS(H7:H89,$A$7:$A$89,"その他国内")</f>
        <v>204</v>
      </c>
      <c r="I107" s="138">
        <f t="shared" si="12"/>
        <v>0.1929824561403508</v>
      </c>
      <c r="J107" s="107">
        <f>_xlfn.SUMIFS(J7:J89,$A$7:$A$89,"その他国内")</f>
        <v>501</v>
      </c>
      <c r="K107" s="134">
        <f>_xlfn.SUMIFS(K7:K89,$A$7:$A$89,"その他国内")</f>
        <v>552</v>
      </c>
      <c r="L107" s="138">
        <f t="shared" si="13"/>
        <v>0.10179640718562877</v>
      </c>
    </row>
    <row r="108" spans="2:12" ht="25.5" customHeight="1">
      <c r="B108" s="92" t="s">
        <v>73</v>
      </c>
      <c r="C108" s="128" t="s">
        <v>71</v>
      </c>
      <c r="D108" s="131">
        <f>SUM(D98,D101,D104,D107)</f>
        <v>12271</v>
      </c>
      <c r="E108" s="131">
        <f>SUM(E98,E101,E104,E107)</f>
        <v>12387</v>
      </c>
      <c r="F108" s="135">
        <f t="shared" si="11"/>
        <v>0.009453182299731022</v>
      </c>
      <c r="G108" s="131">
        <f>SUM(G98,G101,G104,G107)</f>
        <v>1145</v>
      </c>
      <c r="H108" s="131">
        <f>SUM(H98,H101,H104,H107)</f>
        <v>1220</v>
      </c>
      <c r="I108" s="135">
        <f t="shared" si="12"/>
        <v>0.06550218340611358</v>
      </c>
      <c r="J108" s="131">
        <f>SUM(J98,J101,J104,J107)</f>
        <v>13416</v>
      </c>
      <c r="K108" s="131">
        <f>SUM(K98,K101,K104,K107)</f>
        <v>13607</v>
      </c>
      <c r="L108" s="135">
        <f t="shared" si="13"/>
        <v>0.014236732259988116</v>
      </c>
    </row>
    <row r="109" spans="2:12" ht="25.5" customHeight="1">
      <c r="B109" s="93" t="s">
        <v>74</v>
      </c>
      <c r="C109" s="129" t="s">
        <v>72</v>
      </c>
      <c r="D109" s="132">
        <f>SUM(D99,D102,D105)</f>
        <v>968</v>
      </c>
      <c r="E109" s="132">
        <f>SUM(E99,E102,E105)</f>
        <v>1190</v>
      </c>
      <c r="F109" s="136">
        <f t="shared" si="11"/>
        <v>0.22933884297520657</v>
      </c>
      <c r="G109" s="132">
        <f>SUM(G99,G102,G105)</f>
        <v>156</v>
      </c>
      <c r="H109" s="132">
        <f>SUM(H99,H102,H105)</f>
        <v>190</v>
      </c>
      <c r="I109" s="136">
        <f t="shared" si="12"/>
        <v>0.21794871794871784</v>
      </c>
      <c r="J109" s="132">
        <f>SUM(J99,J102,J105)</f>
        <v>1124</v>
      </c>
      <c r="K109" s="132">
        <f>SUM(K99,K102,K105)</f>
        <v>1380</v>
      </c>
      <c r="L109" s="136">
        <f t="shared" si="13"/>
        <v>0.22775800711743766</v>
      </c>
    </row>
    <row r="110" spans="2:12" s="56" customFormat="1" ht="25.5" customHeight="1" thickBot="1">
      <c r="B110" s="94"/>
      <c r="C110" s="95" t="s">
        <v>1</v>
      </c>
      <c r="D110" s="133">
        <f>SUM(D108:D109)</f>
        <v>13239</v>
      </c>
      <c r="E110" s="133">
        <f>SUM(E108:E109)</f>
        <v>13577</v>
      </c>
      <c r="F110" s="137">
        <f t="shared" si="11"/>
        <v>0.025530629201601318</v>
      </c>
      <c r="G110" s="55">
        <f>SUM(G108:G109)</f>
        <v>1301</v>
      </c>
      <c r="H110" s="133">
        <f>SUM(H108:H109)</f>
        <v>1410</v>
      </c>
      <c r="I110" s="137">
        <f t="shared" si="12"/>
        <v>0.08378170637970794</v>
      </c>
      <c r="J110" s="55">
        <f>SUM(J108:J109)</f>
        <v>14540</v>
      </c>
      <c r="K110" s="133">
        <f>SUM(K108:K109)</f>
        <v>14987</v>
      </c>
      <c r="L110" s="137">
        <f t="shared" si="13"/>
        <v>0.030742778541953175</v>
      </c>
    </row>
    <row r="111" s="56" customFormat="1" ht="13.5"/>
    <row r="112" s="56" customFormat="1" ht="13.5"/>
    <row r="113" s="56" customFormat="1" ht="13.5"/>
    <row r="114" s="56" customFormat="1" ht="13.5"/>
    <row r="115" s="56" customFormat="1" ht="13.5"/>
  </sheetData>
  <sheetProtection/>
  <mergeCells count="4">
    <mergeCell ref="D2:F2"/>
    <mergeCell ref="G2:I2"/>
    <mergeCell ref="J2:L2"/>
    <mergeCell ref="B1:L1"/>
  </mergeCells>
  <printOptions horizontalCentered="1" vertic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16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83" sqref="J83"/>
    </sheetView>
  </sheetViews>
  <sheetFormatPr defaultColWidth="9.00390625" defaultRowHeight="13.5"/>
  <cols>
    <col min="1" max="1" width="2.125" style="57" customWidth="1"/>
    <col min="2" max="2" width="21.375" style="98" customWidth="1"/>
    <col min="3" max="3" width="11.00390625" style="98" customWidth="1"/>
    <col min="4" max="4" width="21.125" style="57" customWidth="1"/>
    <col min="5" max="5" width="14.625" style="99" customWidth="1"/>
    <col min="6" max="6" width="21.125" style="57" customWidth="1"/>
    <col min="7" max="7" width="14.625" style="99" customWidth="1"/>
    <col min="8" max="8" width="14.625" style="57" customWidth="1"/>
    <col min="9" max="9" width="13.125" style="57" customWidth="1"/>
    <col min="10" max="10" width="14.625" style="57" customWidth="1"/>
    <col min="11" max="11" width="14.625" style="99" customWidth="1"/>
    <col min="12" max="12" width="28.125" style="425" customWidth="1"/>
    <col min="13" max="13" width="26.75390625" style="426" customWidth="1"/>
    <col min="14" max="16384" width="9.00390625" style="57" customWidth="1"/>
  </cols>
  <sheetData>
    <row r="1" spans="2:13" ht="29.25" customHeight="1" thickBot="1">
      <c r="B1" s="467" t="str">
        <f>'入力シート'!B1</f>
        <v>管内空港の利用概況集計表（平成30年2月速報値）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2:13" ht="28.5" customHeight="1" thickBot="1" thickTop="1">
      <c r="B2" s="60" t="s">
        <v>54</v>
      </c>
      <c r="C2" s="61"/>
      <c r="D2" s="431" t="s">
        <v>40</v>
      </c>
      <c r="E2" s="433"/>
      <c r="F2" s="431" t="s">
        <v>41</v>
      </c>
      <c r="G2" s="433"/>
      <c r="H2" s="431" t="s">
        <v>104</v>
      </c>
      <c r="I2" s="432"/>
      <c r="J2" s="432"/>
      <c r="K2" s="433"/>
      <c r="L2" s="431" t="s">
        <v>42</v>
      </c>
      <c r="M2" s="468"/>
    </row>
    <row r="3" spans="2:13" s="261" customFormat="1" ht="35.25" thickBot="1">
      <c r="B3" s="254"/>
      <c r="C3" s="255"/>
      <c r="D3" s="256" t="s">
        <v>0</v>
      </c>
      <c r="E3" s="257" t="s">
        <v>92</v>
      </c>
      <c r="F3" s="258" t="s">
        <v>50</v>
      </c>
      <c r="G3" s="257" t="s">
        <v>92</v>
      </c>
      <c r="H3" s="259" t="s">
        <v>101</v>
      </c>
      <c r="I3" s="260" t="s">
        <v>102</v>
      </c>
      <c r="J3" s="319" t="s">
        <v>103</v>
      </c>
      <c r="K3" s="257" t="s">
        <v>92</v>
      </c>
      <c r="L3" s="453" t="s">
        <v>7</v>
      </c>
      <c r="M3" s="454"/>
    </row>
    <row r="4" spans="2:13" ht="18.75" customHeight="1">
      <c r="B4" s="65"/>
      <c r="C4" s="66" t="s">
        <v>44</v>
      </c>
      <c r="D4" s="170">
        <f>'入力シート'!E4</f>
        <v>1944296</v>
      </c>
      <c r="E4" s="171">
        <f>'入力シート'!F4</f>
        <v>0.06945562874857547</v>
      </c>
      <c r="F4" s="170">
        <f>'入力シート'!H4</f>
        <v>12245065</v>
      </c>
      <c r="G4" s="171">
        <f>'入力シート'!I4</f>
        <v>-0.048494877634915</v>
      </c>
      <c r="H4" s="286">
        <f>'入力シート 着陸回数'!E4</f>
        <v>7040</v>
      </c>
      <c r="I4" s="287">
        <f>'入力シート 着陸回数'!H4</f>
        <v>224</v>
      </c>
      <c r="J4" s="320">
        <f>'入力シート 着陸回数'!K4</f>
        <v>7264</v>
      </c>
      <c r="K4" s="171">
        <f>'入力シート 着陸回数'!L4</f>
        <v>-0.010758545553588461</v>
      </c>
      <c r="L4" s="473" t="s">
        <v>7</v>
      </c>
      <c r="M4" s="474"/>
    </row>
    <row r="5" spans="2:13" ht="17.25" customHeight="1">
      <c r="B5" s="36" t="s">
        <v>38</v>
      </c>
      <c r="C5" s="59" t="s">
        <v>45</v>
      </c>
      <c r="D5" s="172">
        <f>'入力シート'!E5</f>
        <v>394647</v>
      </c>
      <c r="E5" s="173">
        <f>'入力シート'!F5</f>
        <v>0.19019428075106615</v>
      </c>
      <c r="F5" s="172">
        <f>'入力シート'!H5</f>
        <v>2787152</v>
      </c>
      <c r="G5" s="173">
        <f>'入力シート'!I5</f>
        <v>2.176523953126318</v>
      </c>
      <c r="H5" s="288">
        <f>'入力シート 着陸回数'!E5</f>
        <v>917</v>
      </c>
      <c r="I5" s="289">
        <f>'入力シート 着陸回数'!H5</f>
        <v>130</v>
      </c>
      <c r="J5" s="321">
        <f>'入力シート 着陸回数'!K5</f>
        <v>1047</v>
      </c>
      <c r="K5" s="173">
        <f>'入力シート 着陸回数'!L5</f>
        <v>0.25841346153846145</v>
      </c>
      <c r="L5" s="471"/>
      <c r="M5" s="472"/>
    </row>
    <row r="6" spans="2:13" ht="18.75" customHeight="1" thickBot="1">
      <c r="B6" s="68"/>
      <c r="C6" s="69" t="s">
        <v>1</v>
      </c>
      <c r="D6" s="174">
        <f>'入力シート'!E6</f>
        <v>2338943</v>
      </c>
      <c r="E6" s="175">
        <f>'入力シート'!F6</f>
        <v>0.08807986207705043</v>
      </c>
      <c r="F6" s="176">
        <f>'入力シート'!H6</f>
        <v>15032217</v>
      </c>
      <c r="G6" s="175">
        <f>'入力シート'!I6</f>
        <v>0.09352453247445269</v>
      </c>
      <c r="H6" s="290">
        <f>'入力シート 着陸回数'!E6</f>
        <v>7957</v>
      </c>
      <c r="I6" s="291">
        <f>'入力シート 着陸回数'!H6</f>
        <v>354</v>
      </c>
      <c r="J6" s="322">
        <f>'入力シート 着陸回数'!K6</f>
        <v>8311</v>
      </c>
      <c r="K6" s="185">
        <f>'入力シート 着陸回数'!L6</f>
        <v>0.016636085626911212</v>
      </c>
      <c r="L6" s="469" t="s">
        <v>7</v>
      </c>
      <c r="M6" s="470"/>
    </row>
    <row r="7" spans="2:13" ht="18.75" customHeight="1">
      <c r="B7" s="36"/>
      <c r="C7" s="58" t="s">
        <v>44</v>
      </c>
      <c r="D7" s="177">
        <f>'入力シート'!E7</f>
        <v>1539681</v>
      </c>
      <c r="E7" s="178">
        <f>'入力シート'!F7</f>
        <v>0.07148046648285344</v>
      </c>
      <c r="F7" s="179">
        <f>'入力シート'!H7</f>
        <v>11188142</v>
      </c>
      <c r="G7" s="178">
        <f>'入力シート'!I7</f>
        <v>-0.04189490025317355</v>
      </c>
      <c r="H7" s="286">
        <f>'入力シート 着陸回数'!E7</f>
        <v>4846</v>
      </c>
      <c r="I7" s="287">
        <f>'入力シート 着陸回数'!H7</f>
        <v>30</v>
      </c>
      <c r="J7" s="320">
        <f>'入力シート 着陸回数'!K7</f>
        <v>4876</v>
      </c>
      <c r="K7" s="171">
        <f>'入力シート 着陸回数'!L7</f>
        <v>-0.006924643584521384</v>
      </c>
      <c r="L7" s="455"/>
      <c r="M7" s="456"/>
    </row>
    <row r="8" spans="2:13" ht="17.25" customHeight="1">
      <c r="B8" s="36" t="s">
        <v>4</v>
      </c>
      <c r="C8" s="70" t="s">
        <v>45</v>
      </c>
      <c r="D8" s="180">
        <f>'入力シート'!E8</f>
        <v>368300</v>
      </c>
      <c r="E8" s="173">
        <f>'入力シート'!F8</f>
        <v>0.24112041193200962</v>
      </c>
      <c r="F8" s="181">
        <f>'入力シート'!H8</f>
        <v>2787152</v>
      </c>
      <c r="G8" s="173">
        <f>'入力シート'!I8</f>
        <v>2.176523953126318</v>
      </c>
      <c r="H8" s="288">
        <f>'入力シート 着陸回数'!E8</f>
        <v>862</v>
      </c>
      <c r="I8" s="289">
        <f>'入力シート 着陸回数'!H8</f>
        <v>101</v>
      </c>
      <c r="J8" s="321">
        <f>'入力シート 着陸回数'!K8</f>
        <v>963</v>
      </c>
      <c r="K8" s="173">
        <f>'入力シート 着陸回数'!L8</f>
        <v>0.34685314685314683</v>
      </c>
      <c r="L8" s="457"/>
      <c r="M8" s="458"/>
    </row>
    <row r="9" spans="2:13" ht="18" customHeight="1">
      <c r="B9" s="36"/>
      <c r="C9" s="71" t="s">
        <v>1</v>
      </c>
      <c r="D9" s="182">
        <f>'入力シート'!E9</f>
        <v>1907981</v>
      </c>
      <c r="E9" s="183">
        <f>'入力シート'!F9</f>
        <v>0.10051657885902743</v>
      </c>
      <c r="F9" s="184">
        <f>'入力シート'!H9</f>
        <v>13975294</v>
      </c>
      <c r="G9" s="183">
        <f>'入力シート'!I9</f>
        <v>0.11314474018115472</v>
      </c>
      <c r="H9" s="203">
        <f>'入力シート 着陸回数'!E9</f>
        <v>5708</v>
      </c>
      <c r="I9" s="292">
        <f>'入力シート 着陸回数'!H9</f>
        <v>131</v>
      </c>
      <c r="J9" s="323">
        <f>'入力シート 着陸回数'!K9</f>
        <v>5839</v>
      </c>
      <c r="K9" s="190">
        <f>'入力シート 着陸回数'!L9</f>
        <v>0.03804444444444455</v>
      </c>
      <c r="L9" s="459"/>
      <c r="M9" s="460"/>
    </row>
    <row r="10" spans="2:13" ht="17.25" customHeight="1">
      <c r="B10" s="39"/>
      <c r="C10" s="72" t="s">
        <v>44</v>
      </c>
      <c r="D10" s="182">
        <f>'入力シート'!E10</f>
        <v>86886</v>
      </c>
      <c r="E10" s="185">
        <f>'入力シート'!F10</f>
        <v>0.10365063638442185</v>
      </c>
      <c r="F10" s="186">
        <f>'入力シート'!H10</f>
        <v>295616</v>
      </c>
      <c r="G10" s="185">
        <f>'入力シート'!I10</f>
        <v>-0.049398992854799983</v>
      </c>
      <c r="H10" s="290">
        <f>'入力シート 着陸回数'!E10</f>
        <v>224</v>
      </c>
      <c r="I10" s="291">
        <f>'入力シート 着陸回数'!H10</f>
        <v>28</v>
      </c>
      <c r="J10" s="322">
        <f>'入力シート 着陸回数'!K10</f>
        <v>252</v>
      </c>
      <c r="K10" s="185">
        <f>'入力シート 着陸回数'!L10</f>
        <v>0.07692307692307687</v>
      </c>
      <c r="L10" s="447"/>
      <c r="M10" s="448"/>
    </row>
    <row r="11" spans="2:13" ht="17.25" customHeight="1">
      <c r="B11" s="36" t="s">
        <v>5</v>
      </c>
      <c r="C11" s="59" t="s">
        <v>45</v>
      </c>
      <c r="D11" s="180">
        <f>'入力シート'!E11</f>
        <v>8584</v>
      </c>
      <c r="E11" s="187">
        <f>'入力シート'!F11</f>
        <v>-0.19625468164794002</v>
      </c>
      <c r="F11" s="188">
        <f>'入力シート'!H11</f>
        <v>0</v>
      </c>
      <c r="G11" s="187" t="str">
        <f>'入力シート'!I11</f>
        <v>　　　　　 －</v>
      </c>
      <c r="H11" s="288">
        <f>'入力シート 着陸回数'!E11</f>
        <v>8</v>
      </c>
      <c r="I11" s="289">
        <f>'入力シート 着陸回数'!H11</f>
        <v>22</v>
      </c>
      <c r="J11" s="321">
        <f>'入力シート 着陸回数'!K11</f>
        <v>30</v>
      </c>
      <c r="K11" s="173">
        <f>'入力シート 着陸回数'!L11</f>
        <v>-0.1428571428571429</v>
      </c>
      <c r="L11" s="439"/>
      <c r="M11" s="440"/>
    </row>
    <row r="12" spans="2:13" ht="18" customHeight="1">
      <c r="B12" s="40"/>
      <c r="C12" s="73" t="s">
        <v>1</v>
      </c>
      <c r="D12" s="189">
        <f>'入力シート'!E12</f>
        <v>95470</v>
      </c>
      <c r="E12" s="190">
        <f>'入力シート'!F12</f>
        <v>0.06782542558664972</v>
      </c>
      <c r="F12" s="191">
        <f>'入力シート'!H12</f>
        <v>295616</v>
      </c>
      <c r="G12" s="190">
        <f>'入力シート'!I12</f>
        <v>-0.049398992854799983</v>
      </c>
      <c r="H12" s="203">
        <f>'入力シート 着陸回数'!E12</f>
        <v>232</v>
      </c>
      <c r="I12" s="292">
        <f>'入力シート 着陸回数'!H12</f>
        <v>50</v>
      </c>
      <c r="J12" s="323">
        <f>'入力シート 着陸回数'!K12</f>
        <v>282</v>
      </c>
      <c r="K12" s="190">
        <f>'入力シート 着陸回数'!L12</f>
        <v>0.048327137546468446</v>
      </c>
      <c r="L12" s="435"/>
      <c r="M12" s="436"/>
    </row>
    <row r="13" spans="2:13" ht="17.25" customHeight="1">
      <c r="B13" s="42"/>
      <c r="C13" s="58" t="s">
        <v>44</v>
      </c>
      <c r="D13" s="177">
        <f>'入力シート'!E13</f>
        <v>6413</v>
      </c>
      <c r="E13" s="178">
        <f>'入力シート'!F13</f>
        <v>0.0843760568143388</v>
      </c>
      <c r="F13" s="179">
        <f>'入力シート'!H13</f>
        <v>5029</v>
      </c>
      <c r="G13" s="178">
        <f>'入力シート'!I13</f>
        <v>-0.6693405220593069</v>
      </c>
      <c r="H13" s="290">
        <f>'入力シート 着陸回数'!E13</f>
        <v>71</v>
      </c>
      <c r="I13" s="291">
        <f>'入力シート 着陸回数'!H13</f>
        <v>1</v>
      </c>
      <c r="J13" s="322">
        <f>'入力シート 着陸回数'!K13</f>
        <v>72</v>
      </c>
      <c r="K13" s="185">
        <f>'入力シート 着陸回数'!L13</f>
        <v>0.04347826086956519</v>
      </c>
      <c r="L13" s="447"/>
      <c r="M13" s="448"/>
    </row>
    <row r="14" spans="2:13" ht="17.25" customHeight="1">
      <c r="B14" s="43" t="s">
        <v>6</v>
      </c>
      <c r="C14" s="70" t="s">
        <v>45</v>
      </c>
      <c r="D14" s="180">
        <f>'入力シート'!E14</f>
        <v>0</v>
      </c>
      <c r="E14" s="187" t="str">
        <f>'入力シート'!F14</f>
        <v>　　　　　 －</v>
      </c>
      <c r="F14" s="181">
        <f>'入力シート'!H14</f>
        <v>0</v>
      </c>
      <c r="G14" s="187" t="str">
        <f>'入力シート'!I14</f>
        <v>　　　　　 －</v>
      </c>
      <c r="H14" s="288">
        <f>'入力シート 着陸回数'!E14</f>
        <v>0</v>
      </c>
      <c r="I14" s="289">
        <f>'入力シート 着陸回数'!H14</f>
        <v>0</v>
      </c>
      <c r="J14" s="321">
        <f>'入力シート 着陸回数'!K14</f>
        <v>0</v>
      </c>
      <c r="K14" s="173" t="str">
        <f>'入力シート 着陸回数'!L14</f>
        <v>　　　　　 －</v>
      </c>
      <c r="L14" s="439"/>
      <c r="M14" s="440"/>
    </row>
    <row r="15" spans="2:13" ht="18" customHeight="1">
      <c r="B15" s="43"/>
      <c r="C15" s="71" t="s">
        <v>46</v>
      </c>
      <c r="D15" s="182">
        <f>'入力シート'!E15</f>
        <v>6413</v>
      </c>
      <c r="E15" s="190">
        <f>'入力シート'!F15</f>
        <v>0.0843760568143388</v>
      </c>
      <c r="F15" s="184">
        <f>'入力シート'!H15</f>
        <v>5029</v>
      </c>
      <c r="G15" s="190">
        <f>'入力シート'!I15</f>
        <v>-0.6693405220593069</v>
      </c>
      <c r="H15" s="203">
        <f>'入力シート 着陸回数'!E15</f>
        <v>71</v>
      </c>
      <c r="I15" s="292">
        <f>'入力シート 着陸回数'!H15</f>
        <v>1</v>
      </c>
      <c r="J15" s="323">
        <f>'入力シート 着陸回数'!K15</f>
        <v>72</v>
      </c>
      <c r="K15" s="190">
        <f>'入力シート 着陸回数'!L15</f>
        <v>0.04347826086956519</v>
      </c>
      <c r="L15" s="435"/>
      <c r="M15" s="436"/>
    </row>
    <row r="16" spans="2:13" ht="17.25" customHeight="1">
      <c r="B16" s="39"/>
      <c r="C16" s="72" t="s">
        <v>44</v>
      </c>
      <c r="D16" s="182">
        <f>'入力シート'!E16</f>
        <v>54468</v>
      </c>
      <c r="E16" s="185">
        <f>'入力シート'!F16</f>
        <v>0.07951482479784366</v>
      </c>
      <c r="F16" s="186">
        <f>'入力シート'!H16</f>
        <v>144441</v>
      </c>
      <c r="G16" s="185">
        <f>'入力シート'!I16</f>
        <v>0.039076606550654924</v>
      </c>
      <c r="H16" s="290">
        <f>'入力シート 着陸回数'!E16</f>
        <v>348</v>
      </c>
      <c r="I16" s="291">
        <f>'入力シート 着陸回数'!H16</f>
        <v>0</v>
      </c>
      <c r="J16" s="322">
        <f>'入力シート 着陸回数'!K16</f>
        <v>348</v>
      </c>
      <c r="K16" s="185">
        <f>'入力シート 着陸回数'!L16</f>
        <v>-0.05434782608695654</v>
      </c>
      <c r="L16" s="447"/>
      <c r="M16" s="448"/>
    </row>
    <row r="17" spans="2:13" ht="17.25" customHeight="1">
      <c r="B17" s="36" t="s">
        <v>8</v>
      </c>
      <c r="C17" s="59" t="s">
        <v>45</v>
      </c>
      <c r="D17" s="180">
        <f>'入力シート'!E17</f>
        <v>0</v>
      </c>
      <c r="E17" s="187" t="str">
        <f>'入力シート'!F17</f>
        <v>　　　　　 －</v>
      </c>
      <c r="F17" s="188">
        <f>'入力シート'!H17</f>
        <v>0</v>
      </c>
      <c r="G17" s="187" t="str">
        <f>'入力シート'!I17</f>
        <v>　　　　　 －</v>
      </c>
      <c r="H17" s="288">
        <f>'入力シート 着陸回数'!E17</f>
        <v>0</v>
      </c>
      <c r="I17" s="289">
        <f>'入力シート 着陸回数'!H17</f>
        <v>0</v>
      </c>
      <c r="J17" s="321">
        <f>'入力シート 着陸回数'!K17</f>
        <v>0</v>
      </c>
      <c r="K17" s="173" t="str">
        <f>'入力シート 着陸回数'!L17</f>
        <v>　　　　　 －</v>
      </c>
      <c r="L17" s="439"/>
      <c r="M17" s="440"/>
    </row>
    <row r="18" spans="2:13" ht="18" customHeight="1">
      <c r="B18" s="40"/>
      <c r="C18" s="73" t="s">
        <v>1</v>
      </c>
      <c r="D18" s="189">
        <f>'入力シート'!E18</f>
        <v>54468</v>
      </c>
      <c r="E18" s="190">
        <f>'入力シート'!F18</f>
        <v>0.07951482479784366</v>
      </c>
      <c r="F18" s="192">
        <f>'入力シート'!H18</f>
        <v>144441</v>
      </c>
      <c r="G18" s="190">
        <f>'入力シート'!I18</f>
        <v>0.039076606550654924</v>
      </c>
      <c r="H18" s="203">
        <f>'入力シート 着陸回数'!E18</f>
        <v>348</v>
      </c>
      <c r="I18" s="292">
        <f>'入力シート 着陸回数'!H18</f>
        <v>0</v>
      </c>
      <c r="J18" s="323">
        <f>'入力シート 着陸回数'!K18</f>
        <v>348</v>
      </c>
      <c r="K18" s="190">
        <f>'入力シート 着陸回数'!L18</f>
        <v>-0.05434782608695654</v>
      </c>
      <c r="L18" s="435"/>
      <c r="M18" s="436"/>
    </row>
    <row r="19" spans="2:13" ht="17.25" customHeight="1">
      <c r="B19" s="36"/>
      <c r="C19" s="58" t="s">
        <v>44</v>
      </c>
      <c r="D19" s="177">
        <f>'入力シート'!E19</f>
        <v>51528</v>
      </c>
      <c r="E19" s="193">
        <f>'入力シート'!F19</f>
        <v>0.05077694848892689</v>
      </c>
      <c r="F19" s="179">
        <f>'入力シート'!H19</f>
        <v>139439</v>
      </c>
      <c r="G19" s="193">
        <f>'入力シート'!I19</f>
        <v>0.07869818823201769</v>
      </c>
      <c r="H19" s="290">
        <f>'入力シート 着陸回数'!E19</f>
        <v>196</v>
      </c>
      <c r="I19" s="291">
        <f>'入力シート 着陸回数'!H19</f>
        <v>12</v>
      </c>
      <c r="J19" s="322">
        <f>'入力シート 着陸回数'!K19</f>
        <v>208</v>
      </c>
      <c r="K19" s="185">
        <f>'入力シート 着陸回数'!L19</f>
        <v>-0.032558139534883734</v>
      </c>
      <c r="L19" s="447"/>
      <c r="M19" s="448"/>
    </row>
    <row r="20" spans="2:13" ht="17.25" customHeight="1">
      <c r="B20" s="36" t="s">
        <v>9</v>
      </c>
      <c r="C20" s="59" t="s">
        <v>45</v>
      </c>
      <c r="D20" s="180">
        <f>'入力シート'!E20</f>
        <v>2237</v>
      </c>
      <c r="E20" s="187">
        <f>'入力シート'!F20</f>
        <v>-0.00533570475767009</v>
      </c>
      <c r="F20" s="188">
        <f>'入力シート'!H20</f>
        <v>0</v>
      </c>
      <c r="G20" s="187" t="str">
        <f>'入力シート'!I20</f>
        <v>　　　　　 －</v>
      </c>
      <c r="H20" s="288">
        <f>'入力シート 着陸回数'!E20</f>
        <v>0</v>
      </c>
      <c r="I20" s="289">
        <f>'入力シート 着陸回数'!H20</f>
        <v>5</v>
      </c>
      <c r="J20" s="321">
        <f>'入力シート 着陸回数'!K20</f>
        <v>5</v>
      </c>
      <c r="K20" s="173">
        <f>'入力シート 着陸回数'!L20</f>
        <v>0</v>
      </c>
      <c r="L20" s="439"/>
      <c r="M20" s="440"/>
    </row>
    <row r="21" spans="2:13" ht="18" customHeight="1">
      <c r="B21" s="36"/>
      <c r="C21" s="71" t="s">
        <v>1</v>
      </c>
      <c r="D21" s="182">
        <f>'入力シート'!E21</f>
        <v>53765</v>
      </c>
      <c r="E21" s="183">
        <f>'入力シート'!F21</f>
        <v>0.04831633747343389</v>
      </c>
      <c r="F21" s="184">
        <f>'入力シート'!H21</f>
        <v>139439</v>
      </c>
      <c r="G21" s="183">
        <f>'入力シート'!I21</f>
        <v>0.07869818823201769</v>
      </c>
      <c r="H21" s="203">
        <f>'入力シート 着陸回数'!E21</f>
        <v>196</v>
      </c>
      <c r="I21" s="292">
        <f>'入力シート 着陸回数'!H21</f>
        <v>17</v>
      </c>
      <c r="J21" s="323">
        <f>'入力シート 着陸回数'!K21</f>
        <v>213</v>
      </c>
      <c r="K21" s="190">
        <f>'入力シート 着陸回数'!L21</f>
        <v>-0.03181818181818186</v>
      </c>
      <c r="L21" s="435"/>
      <c r="M21" s="436"/>
    </row>
    <row r="22" spans="2:13" ht="17.25" customHeight="1">
      <c r="B22" s="39"/>
      <c r="C22" s="72" t="s">
        <v>44</v>
      </c>
      <c r="D22" s="182">
        <f>'入力シート'!E22</f>
        <v>97674</v>
      </c>
      <c r="E22" s="185">
        <f>'入力シート'!F22</f>
        <v>0.039925897534176524</v>
      </c>
      <c r="F22" s="186">
        <f>'入力シート'!H22</f>
        <v>360589</v>
      </c>
      <c r="G22" s="185">
        <f>'入力シート'!I22</f>
        <v>-0.13739848095209617</v>
      </c>
      <c r="H22" s="290">
        <f>'入力シート 着陸回数'!E22</f>
        <v>551</v>
      </c>
      <c r="I22" s="291">
        <f>'入力シート 着陸回数'!H22</f>
        <v>6</v>
      </c>
      <c r="J22" s="322">
        <f>'入力シート 着陸回数'!K22</f>
        <v>557</v>
      </c>
      <c r="K22" s="185">
        <f>'入力シート 着陸回数'!L22</f>
        <v>-0.046232876712328785</v>
      </c>
      <c r="L22" s="447"/>
      <c r="M22" s="448"/>
    </row>
    <row r="23" spans="2:13" ht="17.25" customHeight="1">
      <c r="B23" s="36" t="s">
        <v>10</v>
      </c>
      <c r="C23" s="59" t="s">
        <v>45</v>
      </c>
      <c r="D23" s="180">
        <f>'入力シート'!E23</f>
        <v>15526</v>
      </c>
      <c r="E23" s="173">
        <f>'入力シート'!F23</f>
        <v>-0.29121205204291256</v>
      </c>
      <c r="F23" s="188">
        <f>'入力シート'!H23</f>
        <v>0</v>
      </c>
      <c r="G23" s="173" t="str">
        <f>'入力シート'!I23</f>
        <v>　　　　　 －</v>
      </c>
      <c r="H23" s="288">
        <f>'入力シート 着陸回数'!E23</f>
        <v>47</v>
      </c>
      <c r="I23" s="289">
        <f>'入力シート 着陸回数'!H23</f>
        <v>2</v>
      </c>
      <c r="J23" s="321">
        <f>'入力シート 着陸回数'!K23</f>
        <v>49</v>
      </c>
      <c r="K23" s="173">
        <f>'入力シート 着陸回数'!L23</f>
        <v>-0.36363636363636365</v>
      </c>
      <c r="L23" s="439"/>
      <c r="M23" s="440"/>
    </row>
    <row r="24" spans="2:13" ht="18" customHeight="1">
      <c r="B24" s="40"/>
      <c r="C24" s="73" t="s">
        <v>1</v>
      </c>
      <c r="D24" s="189">
        <f>'入力シート'!E24</f>
        <v>113200</v>
      </c>
      <c r="E24" s="190">
        <f>'入力シート'!F24</f>
        <v>-0.022697251983527456</v>
      </c>
      <c r="F24" s="192">
        <f>'入力シート'!H24</f>
        <v>360589</v>
      </c>
      <c r="G24" s="190">
        <f>'入力シート'!I24</f>
        <v>-0.13739848095209617</v>
      </c>
      <c r="H24" s="203">
        <f>'入力シート 着陸回数'!E24</f>
        <v>598</v>
      </c>
      <c r="I24" s="292">
        <f>'入力シート 着陸回数'!H24</f>
        <v>8</v>
      </c>
      <c r="J24" s="323">
        <f>'入力シート 着陸回数'!K24</f>
        <v>606</v>
      </c>
      <c r="K24" s="190">
        <f>'入力シート 着陸回数'!L24</f>
        <v>-0.08320726172465964</v>
      </c>
      <c r="L24" s="435"/>
      <c r="M24" s="436"/>
    </row>
    <row r="25" spans="2:13" ht="18" customHeight="1">
      <c r="B25" s="36" t="s">
        <v>16</v>
      </c>
      <c r="C25" s="74" t="s">
        <v>44</v>
      </c>
      <c r="D25" s="177">
        <f>'入力シート'!E25</f>
        <v>1341</v>
      </c>
      <c r="E25" s="193">
        <f>'入力シート'!F25</f>
        <v>-0.04487179487179482</v>
      </c>
      <c r="F25" s="194">
        <f>'入力シート'!H25</f>
        <v>0</v>
      </c>
      <c r="G25" s="190" t="str">
        <f>'入力シート'!I25</f>
        <v>　　　　　 －</v>
      </c>
      <c r="H25" s="203">
        <f>'入力シート 着陸回数'!E25</f>
        <v>26</v>
      </c>
      <c r="I25" s="292">
        <f>'入力シート 着陸回数'!H25</f>
        <v>0</v>
      </c>
      <c r="J25" s="323">
        <f>'入力シート 着陸回数'!K25</f>
        <v>26</v>
      </c>
      <c r="K25" s="190">
        <f>'入力シート 着陸回数'!L25</f>
        <v>-0.0714285714285714</v>
      </c>
      <c r="L25" s="435"/>
      <c r="M25" s="436"/>
    </row>
    <row r="26" spans="2:13" ht="18" customHeight="1">
      <c r="B26" s="41" t="s">
        <v>17</v>
      </c>
      <c r="C26" s="73" t="s">
        <v>44</v>
      </c>
      <c r="D26" s="189" t="str">
        <f>'入力シート'!E26</f>
        <v>-</v>
      </c>
      <c r="E26" s="190" t="str">
        <f>'入力シート'!F26</f>
        <v>-</v>
      </c>
      <c r="F26" s="195" t="str">
        <f>'入力シート'!H26</f>
        <v>-</v>
      </c>
      <c r="G26" s="190" t="str">
        <f>'入力シート'!I26</f>
        <v>-</v>
      </c>
      <c r="H26" s="203" t="str">
        <f>'入力シート 着陸回数'!E26</f>
        <v>-</v>
      </c>
      <c r="I26" s="292" t="str">
        <f>'入力シート 着陸回数'!H26</f>
        <v>-</v>
      </c>
      <c r="J26" s="323" t="str">
        <f>'入力シート 着陸回数'!K26</f>
        <v>-</v>
      </c>
      <c r="K26" s="190" t="str">
        <f>'入力シート 着陸回数'!L26</f>
        <v>-</v>
      </c>
      <c r="L26" s="435"/>
      <c r="M26" s="436"/>
    </row>
    <row r="27" spans="2:13" ht="18" customHeight="1">
      <c r="B27" s="41" t="s">
        <v>18</v>
      </c>
      <c r="C27" s="73" t="s">
        <v>44</v>
      </c>
      <c r="D27" s="189">
        <f>'入力シート'!E27</f>
        <v>676</v>
      </c>
      <c r="E27" s="190">
        <f>'入力シート'!F27</f>
        <v>-0.21395348837209305</v>
      </c>
      <c r="F27" s="192">
        <f>'入力シート'!H27</f>
        <v>457</v>
      </c>
      <c r="G27" s="190">
        <f>'入力シート'!I27</f>
        <v>-0.1705989110707804</v>
      </c>
      <c r="H27" s="203">
        <f>'入力シート 着陸回数'!E27</f>
        <v>24</v>
      </c>
      <c r="I27" s="292">
        <f>'入力シート 着陸回数'!H27</f>
        <v>0</v>
      </c>
      <c r="J27" s="323">
        <f>'入力シート 着陸回数'!K27</f>
        <v>24</v>
      </c>
      <c r="K27" s="190">
        <f>'入力シート 着陸回数'!L27</f>
        <v>-0.1724137931034483</v>
      </c>
      <c r="L27" s="435"/>
      <c r="M27" s="436"/>
    </row>
    <row r="28" spans="2:13" ht="17.25" customHeight="1">
      <c r="B28" s="36"/>
      <c r="C28" s="58" t="s">
        <v>44</v>
      </c>
      <c r="D28" s="177">
        <f>'入力シート'!E28</f>
        <v>14131</v>
      </c>
      <c r="E28" s="193">
        <f>'入力シート'!F28</f>
        <v>0.08068216579993881</v>
      </c>
      <c r="F28" s="179">
        <f>'入力シート'!H28</f>
        <v>22514</v>
      </c>
      <c r="G28" s="185">
        <f>'入力シート'!I28</f>
        <v>0.1521416508878768</v>
      </c>
      <c r="H28" s="290">
        <f>'入力シート 着陸回数'!E28</f>
        <v>109</v>
      </c>
      <c r="I28" s="291">
        <f>'入力シート 着陸回数'!H28</f>
        <v>6</v>
      </c>
      <c r="J28" s="322">
        <f>'入力シート 着陸回数'!K28</f>
        <v>115</v>
      </c>
      <c r="K28" s="185">
        <f>'入力シート 着陸回数'!L28</f>
        <v>-0.04958677685950408</v>
      </c>
      <c r="L28" s="447"/>
      <c r="M28" s="448"/>
    </row>
    <row r="29" spans="2:13" ht="17.25" customHeight="1">
      <c r="B29" s="43" t="s">
        <v>19</v>
      </c>
      <c r="C29" s="59" t="s">
        <v>45</v>
      </c>
      <c r="D29" s="180">
        <f>'入力シート'!E29</f>
        <v>0</v>
      </c>
      <c r="E29" s="187" t="str">
        <f>'入力シート'!F29</f>
        <v>　　　　　 －</v>
      </c>
      <c r="F29" s="188">
        <f>'入力シート'!H29</f>
        <v>0</v>
      </c>
      <c r="G29" s="187" t="str">
        <f>'入力シート'!I29</f>
        <v>　　　　　 －</v>
      </c>
      <c r="H29" s="288">
        <f>'入力シート 着陸回数'!E29</f>
        <v>0</v>
      </c>
      <c r="I29" s="289">
        <f>'入力シート 着陸回数'!H29</f>
        <v>0</v>
      </c>
      <c r="J29" s="321">
        <f>'入力シート 着陸回数'!K29</f>
        <v>0</v>
      </c>
      <c r="K29" s="173" t="str">
        <f>'入力シート 着陸回数'!L29</f>
        <v>　　　　　 －</v>
      </c>
      <c r="L29" s="439"/>
      <c r="M29" s="440"/>
    </row>
    <row r="30" spans="2:13" ht="18" customHeight="1">
      <c r="B30" s="40"/>
      <c r="C30" s="73" t="s">
        <v>1</v>
      </c>
      <c r="D30" s="189">
        <f>'入力シート'!E30</f>
        <v>14131</v>
      </c>
      <c r="E30" s="190">
        <f>'入力シート'!F30</f>
        <v>0.08068216579993881</v>
      </c>
      <c r="F30" s="192">
        <f>'入力シート'!H30</f>
        <v>22514</v>
      </c>
      <c r="G30" s="190">
        <f>'入力シート'!I30</f>
        <v>0.1521416508878768</v>
      </c>
      <c r="H30" s="203">
        <f>'入力シート 着陸回数'!E30</f>
        <v>109</v>
      </c>
      <c r="I30" s="292">
        <f>'入力シート 着陸回数'!H30</f>
        <v>6</v>
      </c>
      <c r="J30" s="323">
        <f>'入力シート 着陸回数'!K30</f>
        <v>115</v>
      </c>
      <c r="K30" s="190">
        <f>'入力シート 着陸回数'!L30</f>
        <v>-0.04958677685950408</v>
      </c>
      <c r="L30" s="435"/>
      <c r="M30" s="436"/>
    </row>
    <row r="31" spans="2:13" ht="17.25" customHeight="1">
      <c r="B31" s="41" t="s">
        <v>89</v>
      </c>
      <c r="C31" s="73" t="s">
        <v>44</v>
      </c>
      <c r="D31" s="189">
        <f>'入力シート'!E31</f>
        <v>6514</v>
      </c>
      <c r="E31" s="190">
        <f>'入力シート'!F31</f>
        <v>-0.1026312164209946</v>
      </c>
      <c r="F31" s="192">
        <f>'入力シート'!H31</f>
        <v>253</v>
      </c>
      <c r="G31" s="190">
        <f>'入力シート'!I31</f>
        <v>-0.47291666666666665</v>
      </c>
      <c r="H31" s="203">
        <f>'入力シート 着陸回数'!E31</f>
        <v>28</v>
      </c>
      <c r="I31" s="292">
        <f>'入力シート 着陸回数'!H31</f>
        <v>0</v>
      </c>
      <c r="J31" s="323">
        <f>'入力シート 着陸回数'!K31</f>
        <v>28</v>
      </c>
      <c r="K31" s="190">
        <f>'入力シート 着陸回数'!L31</f>
        <v>0</v>
      </c>
      <c r="L31" s="435"/>
      <c r="M31" s="436"/>
    </row>
    <row r="32" spans="2:13" ht="17.25" customHeight="1">
      <c r="B32" s="36"/>
      <c r="C32" s="58" t="s">
        <v>44</v>
      </c>
      <c r="D32" s="177">
        <f>'入力シート'!E34</f>
        <v>69221</v>
      </c>
      <c r="E32" s="178">
        <f>'入力シート'!F34</f>
        <v>0.07047197822590623</v>
      </c>
      <c r="F32" s="179">
        <f>'入力シート'!H34</f>
        <v>87882</v>
      </c>
      <c r="G32" s="427">
        <f>'入力シート'!I34</f>
        <v>-0.4450457504783435</v>
      </c>
      <c r="H32" s="290">
        <f>'入力シート 着陸回数'!E32</f>
        <v>329</v>
      </c>
      <c r="I32" s="291">
        <f>'入力シート 着陸回数'!H32</f>
        <v>24</v>
      </c>
      <c r="J32" s="322">
        <f>'入力シート 着陸回数'!K32</f>
        <v>353</v>
      </c>
      <c r="K32" s="185">
        <f>'入力シート 着陸回数'!L32</f>
        <v>-0.005633802816901401</v>
      </c>
      <c r="L32" s="447"/>
      <c r="M32" s="448"/>
    </row>
    <row r="33" spans="2:13" ht="17.25" customHeight="1">
      <c r="B33" s="36" t="s">
        <v>20</v>
      </c>
      <c r="C33" s="59" t="s">
        <v>45</v>
      </c>
      <c r="D33" s="180">
        <f>'入力シート'!E35</f>
        <v>0</v>
      </c>
      <c r="E33" s="178" t="str">
        <f>'入力シート'!F35</f>
        <v>　　　　　 －</v>
      </c>
      <c r="F33" s="188">
        <f>'入力シート'!H35</f>
        <v>0</v>
      </c>
      <c r="G33" s="187" t="str">
        <f>'入力シート'!I35</f>
        <v>　　　　　 －</v>
      </c>
      <c r="H33" s="288">
        <f>'入力シート 着陸回数'!E33</f>
        <v>0</v>
      </c>
      <c r="I33" s="289">
        <f>'入力シート 着陸回数'!H33</f>
        <v>0</v>
      </c>
      <c r="J33" s="321">
        <f>'入力シート 着陸回数'!K33</f>
        <v>0</v>
      </c>
      <c r="K33" s="173" t="str">
        <f>'入力シート 着陸回数'!L33</f>
        <v>　　　　　 －</v>
      </c>
      <c r="L33" s="439"/>
      <c r="M33" s="440"/>
    </row>
    <row r="34" spans="2:13" ht="18" customHeight="1">
      <c r="B34" s="40"/>
      <c r="C34" s="73" t="s">
        <v>1</v>
      </c>
      <c r="D34" s="189">
        <f>'入力シート'!E36</f>
        <v>69221</v>
      </c>
      <c r="E34" s="190">
        <f>'入力シート'!F36</f>
        <v>0.07047197822590623</v>
      </c>
      <c r="F34" s="192">
        <f>'入力シート'!H36</f>
        <v>87882</v>
      </c>
      <c r="G34" s="190">
        <f>'入力シート'!I36</f>
        <v>-0.4450457504783435</v>
      </c>
      <c r="H34" s="203">
        <f>'入力シート 着陸回数'!E34</f>
        <v>329</v>
      </c>
      <c r="I34" s="292">
        <f>'入力シート 着陸回数'!H34</f>
        <v>24</v>
      </c>
      <c r="J34" s="323">
        <f>'入力シート 着陸回数'!K34</f>
        <v>353</v>
      </c>
      <c r="K34" s="190">
        <f>'入力シート 着陸回数'!L34</f>
        <v>-0.005633802816901401</v>
      </c>
      <c r="L34" s="435"/>
      <c r="M34" s="436"/>
    </row>
    <row r="35" spans="2:13" ht="18" customHeight="1" thickBot="1">
      <c r="B35" s="39" t="s">
        <v>32</v>
      </c>
      <c r="C35" s="75" t="s">
        <v>44</v>
      </c>
      <c r="D35" s="182">
        <f>'入力シート'!E37</f>
        <v>15763</v>
      </c>
      <c r="E35" s="190">
        <f>'入力シート'!F37</f>
        <v>0.001652157336214044</v>
      </c>
      <c r="F35" s="192">
        <f>'入力シート'!H37</f>
        <v>703</v>
      </c>
      <c r="G35" s="190">
        <f>'入力シート'!I37</f>
        <v>0.894878706199461</v>
      </c>
      <c r="H35" s="290">
        <f>'入力シート 着陸回数'!E35</f>
        <v>288</v>
      </c>
      <c r="I35" s="291">
        <f>'入力シート 着陸回数'!H35</f>
        <v>117</v>
      </c>
      <c r="J35" s="322">
        <f>'入力シート 着陸回数'!K35</f>
        <v>405</v>
      </c>
      <c r="K35" s="185">
        <f>'入力シート 着陸回数'!L35</f>
        <v>0.00746268656716409</v>
      </c>
      <c r="L35" s="451"/>
      <c r="M35" s="452"/>
    </row>
    <row r="36" spans="2:13" ht="18.75" customHeight="1">
      <c r="B36" s="65"/>
      <c r="C36" s="262" t="s">
        <v>44</v>
      </c>
      <c r="D36" s="263">
        <f>'入力シート'!E38</f>
        <v>503204</v>
      </c>
      <c r="E36" s="171">
        <f>'入力シート'!F38</f>
        <v>0.08836163079917814</v>
      </c>
      <c r="F36" s="263">
        <f>'入力シート'!H38</f>
        <v>691857</v>
      </c>
      <c r="G36" s="171">
        <f>'入力シート'!I38</f>
        <v>-0.04054799915683904</v>
      </c>
      <c r="H36" s="286">
        <f>'入力シート 着陸回数'!E36</f>
        <v>3533</v>
      </c>
      <c r="I36" s="287">
        <f>'入力シート 着陸回数'!H36</f>
        <v>468</v>
      </c>
      <c r="J36" s="320">
        <f>'入力シート 着陸回数'!K36</f>
        <v>4001</v>
      </c>
      <c r="K36" s="171">
        <f>'入力シート 着陸回数'!L36</f>
        <v>0.0866376969038567</v>
      </c>
      <c r="L36" s="449"/>
      <c r="M36" s="450"/>
    </row>
    <row r="37" spans="2:13" ht="17.25" customHeight="1">
      <c r="B37" s="36" t="s">
        <v>39</v>
      </c>
      <c r="C37" s="264" t="s">
        <v>45</v>
      </c>
      <c r="D37" s="202">
        <f>'入力シート'!E39</f>
        <v>47794</v>
      </c>
      <c r="E37" s="173">
        <f>'入力シート'!F39</f>
        <v>0.22687134202690218</v>
      </c>
      <c r="F37" s="188">
        <f>'入力シート'!H39</f>
        <v>8726</v>
      </c>
      <c r="G37" s="173">
        <f>'入力シート'!I39</f>
        <v>-0.5809441482975556</v>
      </c>
      <c r="H37" s="288">
        <f>'入力シート 着陸回数'!E37</f>
        <v>118</v>
      </c>
      <c r="I37" s="289">
        <f>'入力シート 着陸回数'!H37</f>
        <v>53</v>
      </c>
      <c r="J37" s="321">
        <f>'入力シート 着陸回数'!K37</f>
        <v>171</v>
      </c>
      <c r="K37" s="173">
        <f>'入力シート 着陸回数'!L37</f>
        <v>0.25735294117647056</v>
      </c>
      <c r="L37" s="439"/>
      <c r="M37" s="440"/>
    </row>
    <row r="38" spans="2:13" ht="18.75" customHeight="1" thickBot="1">
      <c r="B38" s="36"/>
      <c r="C38" s="71" t="s">
        <v>1</v>
      </c>
      <c r="D38" s="182">
        <f>'入力シート'!E40</f>
        <v>550998</v>
      </c>
      <c r="E38" s="183">
        <f>'入力シート'!F40</f>
        <v>0.09912508527725583</v>
      </c>
      <c r="F38" s="184">
        <f>'入力シート'!H40</f>
        <v>700583</v>
      </c>
      <c r="G38" s="183">
        <f>'入力シート'!I40</f>
        <v>-0.05571497697187966</v>
      </c>
      <c r="H38" s="290">
        <f>'入力シート 着陸回数'!E38</f>
        <v>3651</v>
      </c>
      <c r="I38" s="291">
        <f>'入力シート 着陸回数'!H38</f>
        <v>521</v>
      </c>
      <c r="J38" s="322">
        <f>'入力シート 着陸回数'!K38</f>
        <v>4172</v>
      </c>
      <c r="K38" s="185">
        <f>'入力シート 着陸回数'!L38</f>
        <v>0.09271870089051859</v>
      </c>
      <c r="L38" s="451"/>
      <c r="M38" s="452"/>
    </row>
    <row r="39" spans="2:13" ht="18.75" customHeight="1">
      <c r="B39" s="44"/>
      <c r="C39" s="66" t="s">
        <v>44</v>
      </c>
      <c r="D39" s="76">
        <f>'入力シート'!E41</f>
        <v>231803</v>
      </c>
      <c r="E39" s="171">
        <f>'入力シート'!F41</f>
        <v>0.11964276226495296</v>
      </c>
      <c r="F39" s="196">
        <f>'入力シート'!H41</f>
        <v>355988</v>
      </c>
      <c r="G39" s="171">
        <f>'入力シート'!I41</f>
        <v>-0.08880834638736168</v>
      </c>
      <c r="H39" s="286">
        <f>'入力シート 着陸回数'!E39</f>
        <v>1467</v>
      </c>
      <c r="I39" s="287">
        <f>'入力シート 着陸回数'!H39</f>
        <v>242</v>
      </c>
      <c r="J39" s="320">
        <f>'入力シート 着陸回数'!K39</f>
        <v>1709</v>
      </c>
      <c r="K39" s="171">
        <f>'入力シート 着陸回数'!L39</f>
        <v>0.13178807947019866</v>
      </c>
      <c r="L39" s="449"/>
      <c r="M39" s="450"/>
    </row>
    <row r="40" spans="2:13" ht="17.25" customHeight="1">
      <c r="B40" s="36" t="s">
        <v>11</v>
      </c>
      <c r="C40" s="59" t="s">
        <v>45</v>
      </c>
      <c r="D40" s="180">
        <f>'入力シート'!E42</f>
        <v>27599</v>
      </c>
      <c r="E40" s="173">
        <f>'入力シート'!F42</f>
        <v>0.08112660607959876</v>
      </c>
      <c r="F40" s="188">
        <f>'入力シート'!H42</f>
        <v>8702</v>
      </c>
      <c r="G40" s="173">
        <f>'入力シート'!I42</f>
        <v>-0.5820967199731066</v>
      </c>
      <c r="H40" s="288">
        <f>'入力シート 着陸回数'!E40</f>
        <v>90</v>
      </c>
      <c r="I40" s="289">
        <f>'入力シート 着陸回数'!H40</f>
        <v>2</v>
      </c>
      <c r="J40" s="321">
        <f>'入力シート 着陸回数'!K40</f>
        <v>92</v>
      </c>
      <c r="K40" s="173">
        <f>'入力シート 着陸回数'!L40</f>
        <v>0.03370786516853941</v>
      </c>
      <c r="L40" s="439"/>
      <c r="M40" s="440"/>
    </row>
    <row r="41" spans="2:13" ht="18" customHeight="1">
      <c r="B41" s="36"/>
      <c r="C41" s="71" t="s">
        <v>1</v>
      </c>
      <c r="D41" s="182">
        <f>'入力シート'!E43</f>
        <v>259402</v>
      </c>
      <c r="E41" s="183">
        <f>'入力シート'!F43</f>
        <v>0.11541488039697101</v>
      </c>
      <c r="F41" s="184">
        <f>'入力シート'!H43</f>
        <v>364690</v>
      </c>
      <c r="G41" s="183">
        <f>'入力シート'!I43</f>
        <v>-0.1137696321083238</v>
      </c>
      <c r="H41" s="203">
        <f>'入力シート 着陸回数'!E41</f>
        <v>1557</v>
      </c>
      <c r="I41" s="292">
        <f>'入力シート 着陸回数'!H41</f>
        <v>244</v>
      </c>
      <c r="J41" s="323">
        <f>'入力シート 着陸回数'!K41</f>
        <v>1801</v>
      </c>
      <c r="K41" s="190">
        <f>'入力シート 着陸回数'!L41</f>
        <v>0.12632895559724822</v>
      </c>
      <c r="L41" s="435"/>
      <c r="M41" s="436"/>
    </row>
    <row r="42" spans="2:13" ht="17.25" customHeight="1">
      <c r="B42" s="39"/>
      <c r="C42" s="72" t="s">
        <v>44</v>
      </c>
      <c r="D42" s="197">
        <f>'入力シート'!E44</f>
        <v>81637</v>
      </c>
      <c r="E42" s="185">
        <f>'入力シート'!F44</f>
        <v>0.04933225362793858</v>
      </c>
      <c r="F42" s="186">
        <f>'入力シート'!H44</f>
        <v>103968</v>
      </c>
      <c r="G42" s="185">
        <f>'入力シート'!I44</f>
        <v>-0.010620075368276805</v>
      </c>
      <c r="H42" s="290">
        <f>'入力シート 着陸回数'!E42</f>
        <v>579</v>
      </c>
      <c r="I42" s="291">
        <f>'入力シート 着陸回数'!H42</f>
        <v>8</v>
      </c>
      <c r="J42" s="322">
        <f>'入力シート 着陸回数'!K42</f>
        <v>587</v>
      </c>
      <c r="K42" s="185">
        <f>'入力シート 着陸回数'!L42</f>
        <v>0.010327022375215211</v>
      </c>
      <c r="L42" s="447"/>
      <c r="M42" s="448"/>
    </row>
    <row r="43" spans="2:13" ht="17.25" customHeight="1">
      <c r="B43" s="36" t="s">
        <v>12</v>
      </c>
      <c r="C43" s="74" t="s">
        <v>45</v>
      </c>
      <c r="D43" s="198">
        <f>'入力シート'!E45</f>
        <v>1987</v>
      </c>
      <c r="E43" s="199">
        <f>'入力シート'!F45</f>
        <v>1.6076115485564304</v>
      </c>
      <c r="F43" s="200">
        <f>'入力シート'!H45</f>
        <v>0</v>
      </c>
      <c r="G43" s="173" t="str">
        <f>'入力シート'!I45</f>
        <v>　　　　　 －</v>
      </c>
      <c r="H43" s="288">
        <f>'入力シート 着陸回数'!E43</f>
        <v>0</v>
      </c>
      <c r="I43" s="289">
        <f>'入力シート 着陸回数'!H43</f>
        <v>8</v>
      </c>
      <c r="J43" s="321">
        <f>'入力シート 着陸回数'!K43</f>
        <v>8</v>
      </c>
      <c r="K43" s="173">
        <f>'入力シート 着陸回数'!L43</f>
        <v>1</v>
      </c>
      <c r="L43" s="439"/>
      <c r="M43" s="440"/>
    </row>
    <row r="44" spans="2:13" ht="18" customHeight="1">
      <c r="B44" s="40"/>
      <c r="C44" s="73" t="s">
        <v>1</v>
      </c>
      <c r="D44" s="189">
        <f>'入力シート'!E46</f>
        <v>83624</v>
      </c>
      <c r="E44" s="190">
        <f>'入力シート'!F46</f>
        <v>0.06444673565764192</v>
      </c>
      <c r="F44" s="192">
        <f>'入力シート'!H46</f>
        <v>103968</v>
      </c>
      <c r="G44" s="190">
        <f>'入力シート'!I46</f>
        <v>-0.010620075368276805</v>
      </c>
      <c r="H44" s="203">
        <f>'入力シート 着陸回数'!E44</f>
        <v>579</v>
      </c>
      <c r="I44" s="292">
        <f>'入力シート 着陸回数'!H44</f>
        <v>16</v>
      </c>
      <c r="J44" s="323">
        <f>'入力シート 着陸回数'!K44</f>
        <v>595</v>
      </c>
      <c r="K44" s="190">
        <f>'入力シート 着陸回数'!L44</f>
        <v>0.017094017094017033</v>
      </c>
      <c r="L44" s="435"/>
      <c r="M44" s="436"/>
    </row>
    <row r="45" spans="2:13" ht="17.25" customHeight="1">
      <c r="B45" s="36"/>
      <c r="C45" s="74" t="s">
        <v>44</v>
      </c>
      <c r="D45" s="177">
        <f>'入力シート'!E47</f>
        <v>20947</v>
      </c>
      <c r="E45" s="183">
        <f>'入力シート'!F47</f>
        <v>0.15099730754437046</v>
      </c>
      <c r="F45" s="201">
        <f>'入力シート'!H47</f>
        <v>0</v>
      </c>
      <c r="G45" s="185" t="str">
        <f>'入力シート'!I47</f>
        <v>　　　　　 －</v>
      </c>
      <c r="H45" s="290">
        <f>'入力シート 着陸回数'!E45</f>
        <v>223</v>
      </c>
      <c r="I45" s="291">
        <f>'入力シート 着陸回数'!H45</f>
        <v>23</v>
      </c>
      <c r="J45" s="322">
        <f>'入力シート 着陸回数'!K45</f>
        <v>246</v>
      </c>
      <c r="K45" s="185">
        <f>'入力シート 着陸回数'!L45</f>
        <v>0.21182266009852224</v>
      </c>
      <c r="L45" s="447"/>
      <c r="M45" s="448"/>
    </row>
    <row r="46" spans="2:13" ht="17.25" customHeight="1">
      <c r="B46" s="36" t="s">
        <v>13</v>
      </c>
      <c r="C46" s="77" t="s">
        <v>45</v>
      </c>
      <c r="D46" s="180">
        <f>'入力シート'!E48</f>
        <v>1767</v>
      </c>
      <c r="E46" s="173" t="str">
        <f>'入力シート'!F48</f>
        <v>　　　　　 －</v>
      </c>
      <c r="F46" s="202">
        <f>'入力シート'!H48</f>
        <v>0</v>
      </c>
      <c r="G46" s="187" t="str">
        <f>'入力シート'!I48</f>
        <v>　　　　　 －</v>
      </c>
      <c r="H46" s="288">
        <f>'入力シート 着陸回数'!E46</f>
        <v>0</v>
      </c>
      <c r="I46" s="289">
        <f>'入力シート 着陸回数'!H46</f>
        <v>7</v>
      </c>
      <c r="J46" s="321">
        <f>'入力シート 着陸回数'!K46</f>
        <v>7</v>
      </c>
      <c r="K46" s="173" t="str">
        <f>'入力シート 着陸回数'!L46</f>
        <v>　　　　　 －</v>
      </c>
      <c r="L46" s="439"/>
      <c r="M46" s="440"/>
    </row>
    <row r="47" spans="2:13" ht="18" customHeight="1">
      <c r="B47" s="36"/>
      <c r="C47" s="71" t="s">
        <v>1</v>
      </c>
      <c r="D47" s="182">
        <f>'入力シート'!E49</f>
        <v>22714</v>
      </c>
      <c r="E47" s="183">
        <f>'入力シート'!F49</f>
        <v>0.24809055442606742</v>
      </c>
      <c r="F47" s="184">
        <f>'入力シート'!H49</f>
        <v>0</v>
      </c>
      <c r="G47" s="183" t="str">
        <f>'入力シート'!I49</f>
        <v>　　　　　 －</v>
      </c>
      <c r="H47" s="203">
        <f>'入力シート 着陸回数'!E47</f>
        <v>223</v>
      </c>
      <c r="I47" s="292">
        <f>'入力シート 着陸回数'!H47</f>
        <v>30</v>
      </c>
      <c r="J47" s="323">
        <f>'入力シート 着陸回数'!K47</f>
        <v>253</v>
      </c>
      <c r="K47" s="190">
        <f>'入力シート 着陸回数'!L47</f>
        <v>0.24630541871921174</v>
      </c>
      <c r="L47" s="435"/>
      <c r="M47" s="436"/>
    </row>
    <row r="48" spans="2:13" ht="17.25" customHeight="1">
      <c r="B48" s="39"/>
      <c r="C48" s="72" t="s">
        <v>44</v>
      </c>
      <c r="D48" s="182">
        <f>'入力シート'!E50</f>
        <v>70412</v>
      </c>
      <c r="E48" s="185">
        <f>'入力シート'!F50</f>
        <v>0.07129598636764745</v>
      </c>
      <c r="F48" s="186">
        <f>'入力シート'!H50</f>
        <v>128951</v>
      </c>
      <c r="G48" s="185">
        <f>'入力シート'!I50</f>
        <v>0.0006595998944640691</v>
      </c>
      <c r="H48" s="290">
        <f>'入力シート 着陸回数'!E48</f>
        <v>518</v>
      </c>
      <c r="I48" s="291">
        <f>'入力シート 着陸回数'!H48</f>
        <v>2</v>
      </c>
      <c r="J48" s="322">
        <f>'入力シート 着陸回数'!K48</f>
        <v>520</v>
      </c>
      <c r="K48" s="185">
        <f>'入力シート 着陸回数'!L48</f>
        <v>-0.0019193857965451588</v>
      </c>
      <c r="L48" s="461"/>
      <c r="M48" s="462"/>
    </row>
    <row r="49" spans="2:13" ht="17.25" customHeight="1">
      <c r="B49" s="36" t="s">
        <v>21</v>
      </c>
      <c r="C49" s="59" t="s">
        <v>45</v>
      </c>
      <c r="D49" s="180">
        <f>'入力シート'!E51</f>
        <v>11503</v>
      </c>
      <c r="E49" s="173">
        <f>'入力シート'!F51</f>
        <v>-0.056202822448309764</v>
      </c>
      <c r="F49" s="188">
        <f>'入力シート'!H51</f>
        <v>24</v>
      </c>
      <c r="G49" s="173" t="str">
        <f>'入力シート'!I51</f>
        <v>　　　　　 －</v>
      </c>
      <c r="H49" s="288">
        <f>'入力シート 着陸回数'!E49</f>
        <v>28</v>
      </c>
      <c r="I49" s="289">
        <f>'入力シート 着陸回数'!H49</f>
        <v>16</v>
      </c>
      <c r="J49" s="321">
        <f>'入力シート 着陸回数'!K49</f>
        <v>44</v>
      </c>
      <c r="K49" s="173">
        <f>'入力シート 着陸回数'!L49</f>
        <v>0.07317073170731714</v>
      </c>
      <c r="L49" s="463"/>
      <c r="M49" s="464"/>
    </row>
    <row r="50" spans="2:13" ht="18" customHeight="1">
      <c r="B50" s="40"/>
      <c r="C50" s="73" t="s">
        <v>1</v>
      </c>
      <c r="D50" s="189">
        <f>'入力シート'!E52</f>
        <v>81915</v>
      </c>
      <c r="E50" s="190">
        <f>'入力シート'!F52</f>
        <v>0.05135149010447426</v>
      </c>
      <c r="F50" s="192">
        <f>'入力シート'!H52</f>
        <v>128975</v>
      </c>
      <c r="G50" s="190">
        <f>'入力シート'!I52</f>
        <v>0.0008458398646655763</v>
      </c>
      <c r="H50" s="203">
        <f>'入力シート 着陸回数'!E50</f>
        <v>546</v>
      </c>
      <c r="I50" s="292">
        <f>'入力シート 着陸回数'!H50</f>
        <v>18</v>
      </c>
      <c r="J50" s="323">
        <f>'入力シート 着陸回数'!K50</f>
        <v>564</v>
      </c>
      <c r="K50" s="190">
        <f>'入力シート 着陸回数'!L50</f>
        <v>0.003558718861210064</v>
      </c>
      <c r="L50" s="465"/>
      <c r="M50" s="466"/>
    </row>
    <row r="51" spans="2:13" ht="17.25" customHeight="1">
      <c r="B51" s="36"/>
      <c r="C51" s="72" t="s">
        <v>44</v>
      </c>
      <c r="D51" s="197">
        <f>'入力シート'!E53</f>
        <v>28964</v>
      </c>
      <c r="E51" s="185">
        <f>'入力シート'!F53</f>
        <v>0.14058439001338896</v>
      </c>
      <c r="F51" s="186">
        <f>'入力シート'!H53</f>
        <v>17790</v>
      </c>
      <c r="G51" s="185">
        <f>'入力シート'!I53</f>
        <v>0.27545167765987966</v>
      </c>
      <c r="H51" s="290">
        <f>'入力シート 着陸回数'!E51</f>
        <v>307</v>
      </c>
      <c r="I51" s="291">
        <f>'入力シート 着陸回数'!H51</f>
        <v>46</v>
      </c>
      <c r="J51" s="322">
        <f>'入力シート 着陸回数'!K51</f>
        <v>353</v>
      </c>
      <c r="K51" s="185">
        <f>'入力シート 着陸回数'!L51</f>
        <v>-0.005633802816901401</v>
      </c>
      <c r="L51" s="447"/>
      <c r="M51" s="448"/>
    </row>
    <row r="52" spans="2:13" ht="17.25" customHeight="1">
      <c r="B52" s="36" t="s">
        <v>53</v>
      </c>
      <c r="C52" s="78" t="s">
        <v>45</v>
      </c>
      <c r="D52" s="198">
        <f>'入力シート'!E54</f>
        <v>3087</v>
      </c>
      <c r="E52" s="187" t="str">
        <f>'入力シート'!F54</f>
        <v>　　　　　 －</v>
      </c>
      <c r="F52" s="200">
        <f>'入力シート'!H54</f>
        <v>0</v>
      </c>
      <c r="G52" s="187" t="str">
        <f>'入力シート'!I54</f>
        <v>　　　　　 －</v>
      </c>
      <c r="H52" s="288">
        <f>'入力シート 着陸回数'!E52</f>
        <v>0</v>
      </c>
      <c r="I52" s="289">
        <f>'入力シート 着陸回数'!H52</f>
        <v>13</v>
      </c>
      <c r="J52" s="321">
        <f>'入力シート 着陸回数'!K52</f>
        <v>13</v>
      </c>
      <c r="K52" s="173" t="str">
        <f>'入力シート 着陸回数'!L52</f>
        <v>　　　　　 －</v>
      </c>
      <c r="L52" s="439"/>
      <c r="M52" s="440"/>
    </row>
    <row r="53" spans="2:13" ht="18" customHeight="1">
      <c r="B53" s="36"/>
      <c r="C53" s="71" t="s">
        <v>1</v>
      </c>
      <c r="D53" s="182">
        <f>'入力シート'!E55</f>
        <v>32051</v>
      </c>
      <c r="E53" s="183">
        <f>'入力シート'!F55</f>
        <v>0.2621485390249665</v>
      </c>
      <c r="F53" s="184">
        <f>'入力シート'!H55</f>
        <v>17790</v>
      </c>
      <c r="G53" s="183">
        <f>'入力シート'!I55</f>
        <v>0.27545167765987966</v>
      </c>
      <c r="H53" s="203">
        <f>'入力シート 着陸回数'!E53</f>
        <v>307</v>
      </c>
      <c r="I53" s="292">
        <f>'入力シート 着陸回数'!H53</f>
        <v>59</v>
      </c>
      <c r="J53" s="323">
        <f>'入力シート 着陸回数'!K53</f>
        <v>366</v>
      </c>
      <c r="K53" s="190">
        <f>'入力シート 着陸回数'!L53</f>
        <v>0.030985915492957705</v>
      </c>
      <c r="L53" s="435"/>
      <c r="M53" s="436"/>
    </row>
    <row r="54" spans="2:13" ht="21" customHeight="1">
      <c r="B54" s="41" t="s">
        <v>79</v>
      </c>
      <c r="C54" s="72" t="s">
        <v>44</v>
      </c>
      <c r="D54" s="197">
        <f>'入力シート'!E58</f>
        <v>8362</v>
      </c>
      <c r="E54" s="185">
        <f>'入力シート'!F58</f>
        <v>0.13290881994309722</v>
      </c>
      <c r="F54" s="186">
        <f>'入力シート'!H58</f>
        <v>7264</v>
      </c>
      <c r="G54" s="185">
        <f>'入力シート'!I58</f>
        <v>0.6323595505617978</v>
      </c>
      <c r="H54" s="203">
        <f>'入力シート 着陸回数'!E54</f>
        <v>55</v>
      </c>
      <c r="I54" s="292">
        <f>'入力シート 着陸回数'!H54</f>
        <v>2</v>
      </c>
      <c r="J54" s="323">
        <f>'入力シート 着陸回数'!K54</f>
        <v>57</v>
      </c>
      <c r="K54" s="190">
        <f>'入力シート 着陸回数'!L54</f>
        <v>0.05555555555555558</v>
      </c>
      <c r="L54" s="435"/>
      <c r="M54" s="436"/>
    </row>
    <row r="55" spans="2:13" ht="17.25" customHeight="1">
      <c r="B55" s="36"/>
      <c r="C55" s="72" t="s">
        <v>44</v>
      </c>
      <c r="D55" s="197">
        <f>'入力シート'!E59</f>
        <v>24945</v>
      </c>
      <c r="E55" s="185">
        <f>'入力シート'!F59</f>
        <v>-0.04913471068079589</v>
      </c>
      <c r="F55" s="197">
        <f>'入力シート'!H59</f>
        <v>36366</v>
      </c>
      <c r="G55" s="185">
        <f>'入力シート'!I59</f>
        <v>-0.16455696202531644</v>
      </c>
      <c r="H55" s="290">
        <f>'入力シート 着陸回数'!E55</f>
        <v>104</v>
      </c>
      <c r="I55" s="291">
        <f>'入力シート 着陸回数'!H55</f>
        <v>1</v>
      </c>
      <c r="J55" s="322">
        <f>'入力シート 着陸回数'!K55</f>
        <v>105</v>
      </c>
      <c r="K55" s="185">
        <f>'入力シート 着陸回数'!L55</f>
        <v>-0.05405405405405406</v>
      </c>
      <c r="L55" s="447"/>
      <c r="M55" s="448"/>
    </row>
    <row r="56" spans="2:13" ht="17.25" customHeight="1">
      <c r="B56" s="36" t="s">
        <v>23</v>
      </c>
      <c r="C56" s="78" t="s">
        <v>45</v>
      </c>
      <c r="D56" s="198">
        <f>'入力シート'!E60</f>
        <v>0</v>
      </c>
      <c r="E56" s="187" t="str">
        <f>'入力シート'!F60</f>
        <v>　　　　　 －</v>
      </c>
      <c r="F56" s="200">
        <f>'入力シート'!H60</f>
        <v>0</v>
      </c>
      <c r="G56" s="187" t="str">
        <f>'入力シート'!I60</f>
        <v>　　　　　 －</v>
      </c>
      <c r="H56" s="288">
        <f>'入力シート 着陸回数'!E56</f>
        <v>0</v>
      </c>
      <c r="I56" s="289">
        <f>'入力シート 着陸回数'!H56</f>
        <v>0</v>
      </c>
      <c r="J56" s="321">
        <f>'入力シート 着陸回数'!K56</f>
        <v>0</v>
      </c>
      <c r="K56" s="173" t="str">
        <f>'入力シート 着陸回数'!L56</f>
        <v>　　　　　 －</v>
      </c>
      <c r="L56" s="439"/>
      <c r="M56" s="440"/>
    </row>
    <row r="57" spans="2:13" ht="18" customHeight="1">
      <c r="B57" s="36"/>
      <c r="C57" s="71" t="s">
        <v>1</v>
      </c>
      <c r="D57" s="182">
        <f>'入力シート'!E61</f>
        <v>24945</v>
      </c>
      <c r="E57" s="183">
        <f>'入力シート'!F61</f>
        <v>-0.04913471068079589</v>
      </c>
      <c r="F57" s="184">
        <f>'入力シート'!H61</f>
        <v>36366</v>
      </c>
      <c r="G57" s="183">
        <f>'入力シート'!I61</f>
        <v>-0.16455696202531644</v>
      </c>
      <c r="H57" s="203">
        <f>'入力シート 着陸回数'!E57</f>
        <v>104</v>
      </c>
      <c r="I57" s="292">
        <f>'入力シート 着陸回数'!H57</f>
        <v>1</v>
      </c>
      <c r="J57" s="323">
        <f>'入力シート 着陸回数'!K57</f>
        <v>105</v>
      </c>
      <c r="K57" s="190">
        <f>'入力シート 着陸回数'!L57</f>
        <v>-0.05405405405405406</v>
      </c>
      <c r="L57" s="435"/>
      <c r="M57" s="436"/>
    </row>
    <row r="58" spans="2:13" ht="17.25" customHeight="1">
      <c r="B58" s="39"/>
      <c r="C58" s="72" t="s">
        <v>44</v>
      </c>
      <c r="D58" s="182">
        <f>'入力シート'!E62</f>
        <v>16341</v>
      </c>
      <c r="E58" s="183">
        <f>'入力シート'!F62</f>
        <v>0.10062638916952915</v>
      </c>
      <c r="F58" s="201">
        <f>'入力シート'!H62</f>
        <v>1901</v>
      </c>
      <c r="G58" s="185">
        <f>'入力シート'!I62</f>
        <v>0.4401515151515152</v>
      </c>
      <c r="H58" s="290">
        <f>'入力シート 着陸回数'!E58</f>
        <v>140</v>
      </c>
      <c r="I58" s="291">
        <f>'入力シート 着陸回数'!H58</f>
        <v>144</v>
      </c>
      <c r="J58" s="322">
        <f>'入力シート 着陸回数'!K58</f>
        <v>284</v>
      </c>
      <c r="K58" s="185">
        <f>'入力シート 着陸回数'!L58</f>
        <v>0.35238095238095246</v>
      </c>
      <c r="L58" s="447"/>
      <c r="M58" s="448"/>
    </row>
    <row r="59" spans="2:13" ht="17.25" customHeight="1">
      <c r="B59" s="36" t="s">
        <v>24</v>
      </c>
      <c r="C59" s="59" t="s">
        <v>45</v>
      </c>
      <c r="D59" s="180">
        <f>'入力シート'!E63</f>
        <v>1851</v>
      </c>
      <c r="E59" s="173">
        <f>'入力シート'!F63</f>
        <v>2.8723849372384938</v>
      </c>
      <c r="F59" s="202">
        <f>'入力シート'!H63</f>
        <v>0</v>
      </c>
      <c r="G59" s="173" t="str">
        <f>'入力シート'!I63</f>
        <v>　　　　　 －</v>
      </c>
      <c r="H59" s="288">
        <f>'入力シート 着陸回数'!E59</f>
        <v>0</v>
      </c>
      <c r="I59" s="289">
        <f>'入力シート 着陸回数'!H59</f>
        <v>7</v>
      </c>
      <c r="J59" s="321">
        <f>'入力シート 着陸回数'!K59</f>
        <v>7</v>
      </c>
      <c r="K59" s="173">
        <f>'入力シート 着陸回数'!L59</f>
        <v>2.5</v>
      </c>
      <c r="L59" s="439"/>
      <c r="M59" s="440"/>
    </row>
    <row r="60" spans="2:13" ht="18" customHeight="1">
      <c r="B60" s="40"/>
      <c r="C60" s="73" t="s">
        <v>1</v>
      </c>
      <c r="D60" s="189">
        <f>'入力シート'!E64</f>
        <v>18192</v>
      </c>
      <c r="E60" s="190">
        <f>'入力シート'!F64</f>
        <v>0.18707993474714524</v>
      </c>
      <c r="F60" s="192">
        <f>'入力シート'!H64</f>
        <v>1901</v>
      </c>
      <c r="G60" s="190">
        <f>'入力シート'!I64</f>
        <v>0.4401515151515152</v>
      </c>
      <c r="H60" s="203">
        <f>'入力シート 着陸回数'!E60</f>
        <v>140</v>
      </c>
      <c r="I60" s="292">
        <f>'入力シート 着陸回数'!H60</f>
        <v>151</v>
      </c>
      <c r="J60" s="323">
        <f>'入力シート 着陸回数'!K60</f>
        <v>291</v>
      </c>
      <c r="K60" s="190">
        <f>'入力シート 着陸回数'!L60</f>
        <v>0.37264150943396235</v>
      </c>
      <c r="L60" s="435"/>
      <c r="M60" s="436"/>
    </row>
    <row r="61" spans="2:13" ht="20.25" customHeight="1" thickBot="1">
      <c r="B61" s="41" t="s">
        <v>82</v>
      </c>
      <c r="C61" s="80" t="s">
        <v>44</v>
      </c>
      <c r="D61" s="177">
        <f>'入力シート'!E67</f>
        <v>19793</v>
      </c>
      <c r="E61" s="178">
        <f>'入力シート'!F67</f>
        <v>0.002837310634848267</v>
      </c>
      <c r="F61" s="177">
        <f>'入力シート'!H67</f>
        <v>39629</v>
      </c>
      <c r="G61" s="178">
        <f>'入力シート'!I67</f>
        <v>0.19310552461237385</v>
      </c>
      <c r="H61" s="290">
        <f>'入力シート 着陸回数'!E61</f>
        <v>140</v>
      </c>
      <c r="I61" s="291">
        <f>'入力シート 着陸回数'!H61</f>
        <v>0</v>
      </c>
      <c r="J61" s="322">
        <f>'入力シート 着陸回数'!K61</f>
        <v>140</v>
      </c>
      <c r="K61" s="185">
        <f>'入力シート 着陸回数'!L61</f>
        <v>0.021897810218978186</v>
      </c>
      <c r="L61" s="451"/>
      <c r="M61" s="452"/>
    </row>
    <row r="62" spans="2:13" ht="18.75" customHeight="1">
      <c r="B62" s="65"/>
      <c r="C62" s="66" t="s">
        <v>44</v>
      </c>
      <c r="D62" s="170">
        <f>'入力シート'!E68</f>
        <v>5608412</v>
      </c>
      <c r="E62" s="171">
        <f>'入力シート'!F68</f>
        <v>-0.028716229673033222</v>
      </c>
      <c r="F62" s="196">
        <f>'入力シート'!H68</f>
        <v>50677464</v>
      </c>
      <c r="G62" s="171">
        <f>'入力シート'!I68</f>
        <v>-0.12896261061937775</v>
      </c>
      <c r="H62" s="286">
        <f>'入力シート 着陸回数'!E62</f>
        <v>1814</v>
      </c>
      <c r="I62" s="287">
        <f>'入力シート 着陸回数'!H62</f>
        <v>528</v>
      </c>
      <c r="J62" s="320">
        <f>'入力シート 着陸回数'!K62</f>
        <v>2342</v>
      </c>
      <c r="K62" s="171">
        <f>'入力シート 着陸回数'!L62</f>
        <v>-0.8713328205691682</v>
      </c>
      <c r="L62" s="449"/>
      <c r="M62" s="450"/>
    </row>
    <row r="63" spans="2:13" ht="17.25" customHeight="1">
      <c r="B63" s="36" t="s">
        <v>57</v>
      </c>
      <c r="C63" s="59" t="s">
        <v>45</v>
      </c>
      <c r="D63" s="172">
        <f>'入力シート'!E69</f>
        <v>3930104</v>
      </c>
      <c r="E63" s="173">
        <f>'入力シート'!F69</f>
        <v>0.06246679879114492</v>
      </c>
      <c r="F63" s="188">
        <f>'入力シート'!H69</f>
        <v>207421316</v>
      </c>
      <c r="G63" s="173">
        <f>'入力シート'!I69</f>
        <v>0.06665933692285075</v>
      </c>
      <c r="H63" s="288">
        <f>'入力シート 着陸回数'!E63</f>
        <v>155</v>
      </c>
      <c r="I63" s="289">
        <f>'入力シート 着陸回数'!H63</f>
        <v>7</v>
      </c>
      <c r="J63" s="321">
        <f>'入力シート 着陸回数'!K63</f>
        <v>162</v>
      </c>
      <c r="K63" s="173">
        <f>'入力シート 着陸回数'!L63</f>
        <v>-0.9846445497630332</v>
      </c>
      <c r="L63" s="439"/>
      <c r="M63" s="440"/>
    </row>
    <row r="64" spans="2:13" ht="18.75" customHeight="1" thickBot="1">
      <c r="B64" s="68"/>
      <c r="C64" s="69" t="s">
        <v>1</v>
      </c>
      <c r="D64" s="174">
        <f>'入力シート'!E70</f>
        <v>9538516</v>
      </c>
      <c r="E64" s="175">
        <f>'入力シート'!F70</f>
        <v>0.006888122920265083</v>
      </c>
      <c r="F64" s="176">
        <f>'入力シート'!H70</f>
        <v>258098780</v>
      </c>
      <c r="G64" s="175">
        <f>'入力シート'!I70</f>
        <v>0.021609360668061184</v>
      </c>
      <c r="H64" s="290">
        <f>'入力シート 着陸回数'!E64</f>
        <v>1969</v>
      </c>
      <c r="I64" s="291">
        <f>'入力シート 着陸回数'!H64</f>
        <v>535</v>
      </c>
      <c r="J64" s="322">
        <f>'入力シート 着陸回数'!K64</f>
        <v>2504</v>
      </c>
      <c r="K64" s="185">
        <f>'入力シート 着陸回数'!L64</f>
        <v>-0.9129104062326099</v>
      </c>
      <c r="L64" s="451"/>
      <c r="M64" s="452"/>
    </row>
    <row r="65" spans="2:13" ht="18.75" customHeight="1">
      <c r="B65" s="36"/>
      <c r="C65" s="58" t="s">
        <v>44</v>
      </c>
      <c r="D65" s="177">
        <f>'入力シート'!E71</f>
        <v>567458</v>
      </c>
      <c r="E65" s="178">
        <f>'入力シート'!F71</f>
        <v>-0.03175234230898516</v>
      </c>
      <c r="F65" s="179">
        <f>'入力シート'!H71</f>
        <v>1528934</v>
      </c>
      <c r="G65" s="178">
        <f>'入力シート'!I71</f>
        <v>-0.46938231561280663</v>
      </c>
      <c r="H65" s="286">
        <f>'入力シート 着陸回数'!E65</f>
        <v>0</v>
      </c>
      <c r="I65" s="287">
        <f>'入力シート 着陸回数'!H65</f>
        <v>0</v>
      </c>
      <c r="J65" s="320">
        <f>'入力シート 着陸回数'!K65</f>
        <v>0</v>
      </c>
      <c r="K65" s="171">
        <f>'入力シート 着陸回数'!L65</f>
        <v>-1</v>
      </c>
      <c r="L65" s="449"/>
      <c r="M65" s="450"/>
    </row>
    <row r="66" spans="2:13" ht="17.25" customHeight="1">
      <c r="B66" s="36" t="s">
        <v>52</v>
      </c>
      <c r="C66" s="59" t="s">
        <v>45</v>
      </c>
      <c r="D66" s="180">
        <f>'入力シート'!E72</f>
        <v>2520138</v>
      </c>
      <c r="E66" s="173">
        <f>'入力シート'!F72</f>
        <v>0.0644564916674939</v>
      </c>
      <c r="F66" s="188">
        <f>'入力シート'!H72</f>
        <v>167480000</v>
      </c>
      <c r="G66" s="173">
        <f>'入力シート'!I72</f>
        <v>0.05615639287403429</v>
      </c>
      <c r="H66" s="288">
        <f>'入力シート 着陸回数'!E66</f>
        <v>0</v>
      </c>
      <c r="I66" s="289">
        <f>'入力シート 着陸回数'!H66</f>
        <v>0</v>
      </c>
      <c r="J66" s="321">
        <f>'入力シート 着陸回数'!K66</f>
        <v>0</v>
      </c>
      <c r="K66" s="173">
        <f>'入力シート 着陸回数'!L66</f>
        <v>-1</v>
      </c>
      <c r="L66" s="439"/>
      <c r="M66" s="440"/>
    </row>
    <row r="67" spans="2:13" ht="18" customHeight="1">
      <c r="B67" s="36"/>
      <c r="C67" s="71" t="s">
        <v>1</v>
      </c>
      <c r="D67" s="182">
        <f>'入力シート'!E73</f>
        <v>3087596</v>
      </c>
      <c r="E67" s="183">
        <f>'入力シート'!F73</f>
        <v>0.04536630189172408</v>
      </c>
      <c r="F67" s="184">
        <f>'入力シート'!H73</f>
        <v>169008934</v>
      </c>
      <c r="G67" s="183">
        <f>'入力シート'!I73</f>
        <v>0.04677739578065587</v>
      </c>
      <c r="H67" s="203">
        <f>'入力シート 着陸回数'!E67</f>
        <v>0</v>
      </c>
      <c r="I67" s="292">
        <f>'入力シート 着陸回数'!H67</f>
        <v>0</v>
      </c>
      <c r="J67" s="323">
        <f>'入力シート 着陸回数'!K67</f>
        <v>0</v>
      </c>
      <c r="K67" s="190">
        <f>'入力シート 着陸回数'!L67</f>
        <v>-1</v>
      </c>
      <c r="L67" s="435"/>
      <c r="M67" s="436"/>
    </row>
    <row r="68" spans="2:13" ht="18" customHeight="1">
      <c r="B68" s="45" t="s">
        <v>2</v>
      </c>
      <c r="C68" s="71" t="s">
        <v>44</v>
      </c>
      <c r="D68" s="182">
        <f>'入力シート'!E74</f>
        <v>4879872</v>
      </c>
      <c r="E68" s="185">
        <f>'入力シート'!F74</f>
        <v>-0.030904049239309228</v>
      </c>
      <c r="F68" s="186">
        <f>'入力シート'!H74</f>
        <v>49019484</v>
      </c>
      <c r="G68" s="185">
        <f>'入力シート'!I74</f>
        <v>-0.11141299781539804</v>
      </c>
      <c r="H68" s="290">
        <f>'入力シート 着陸回数'!E68</f>
        <v>0</v>
      </c>
      <c r="I68" s="291">
        <f>'入力シート 着陸回数'!H68</f>
        <v>0</v>
      </c>
      <c r="J68" s="322">
        <f>'入力シート 着陸回数'!K68</f>
        <v>0</v>
      </c>
      <c r="K68" s="185">
        <f>'入力シート 着陸回数'!L68</f>
        <v>-1</v>
      </c>
      <c r="L68" s="447"/>
      <c r="M68" s="448"/>
    </row>
    <row r="69" spans="2:13" ht="17.25" customHeight="1">
      <c r="B69" s="43" t="s">
        <v>48</v>
      </c>
      <c r="C69" s="59" t="s">
        <v>45</v>
      </c>
      <c r="D69" s="180">
        <f>'入力シート'!E75</f>
        <v>1362578</v>
      </c>
      <c r="E69" s="173">
        <f>'入力シート'!F75</f>
        <v>0.056649453636876235</v>
      </c>
      <c r="F69" s="188">
        <f>'入力シート'!H75</f>
        <v>39884377</v>
      </c>
      <c r="G69" s="173">
        <f>'入力シート'!I75</f>
        <v>0.11264531881168804</v>
      </c>
      <c r="H69" s="288">
        <f>'入力シート 着陸回数'!E69</f>
        <v>0</v>
      </c>
      <c r="I69" s="289">
        <f>'入力シート 着陸回数'!H69</f>
        <v>0</v>
      </c>
      <c r="J69" s="321">
        <f>'入力シート 着陸回数'!K69</f>
        <v>0</v>
      </c>
      <c r="K69" s="173">
        <f>'入力シート 着陸回数'!L69</f>
        <v>-1</v>
      </c>
      <c r="L69" s="439"/>
      <c r="M69" s="440"/>
    </row>
    <row r="70" spans="2:13" ht="17.25" customHeight="1">
      <c r="B70" s="46"/>
      <c r="C70" s="73" t="s">
        <v>1</v>
      </c>
      <c r="D70" s="189">
        <f>'入力シート'!E76</f>
        <v>6242450</v>
      </c>
      <c r="E70" s="190">
        <f>'入力シート'!F76</f>
        <v>-0.01305388002180552</v>
      </c>
      <c r="F70" s="192">
        <f>'入力シート'!H76</f>
        <v>88903861</v>
      </c>
      <c r="G70" s="190">
        <f>'入力シート'!I76</f>
        <v>-0.023164359973330106</v>
      </c>
      <c r="H70" s="203">
        <f>'入力シート 着陸回数'!E70</f>
        <v>0</v>
      </c>
      <c r="I70" s="292">
        <f>'入力シート 着陸回数'!H70</f>
        <v>0</v>
      </c>
      <c r="J70" s="323">
        <f>'入力シート 着陸回数'!K70</f>
        <v>0</v>
      </c>
      <c r="K70" s="190">
        <f>'入力シート 着陸回数'!L70</f>
        <v>-1</v>
      </c>
      <c r="L70" s="435"/>
      <c r="M70" s="436"/>
    </row>
    <row r="71" spans="2:13" ht="17.25" customHeight="1">
      <c r="B71" s="43"/>
      <c r="C71" s="58" t="s">
        <v>44</v>
      </c>
      <c r="D71" s="177">
        <f>'入力シート'!E77</f>
        <v>50246</v>
      </c>
      <c r="E71" s="178">
        <f>'入力シート'!F77</f>
        <v>-0.11577650681918172</v>
      </c>
      <c r="F71" s="179">
        <f>'入力シート'!H77</f>
        <v>17797</v>
      </c>
      <c r="G71" s="178">
        <f>'入力シート'!I77</f>
        <v>0.05966061327776129</v>
      </c>
      <c r="H71" s="290">
        <f>'入力シート 着陸回数'!E71</f>
        <v>538</v>
      </c>
      <c r="I71" s="291">
        <f>'入力シート 着陸回数'!H71</f>
        <v>86</v>
      </c>
      <c r="J71" s="322">
        <f>'入力シート 着陸回数'!K71</f>
        <v>624</v>
      </c>
      <c r="K71" s="185">
        <f>'入力シート 着陸回数'!L71</f>
        <v>-0.15902964959568733</v>
      </c>
      <c r="L71" s="447"/>
      <c r="M71" s="448"/>
    </row>
    <row r="72" spans="2:13" ht="17.25" customHeight="1">
      <c r="B72" s="43" t="s">
        <v>14</v>
      </c>
      <c r="C72" s="59" t="s">
        <v>45</v>
      </c>
      <c r="D72" s="180">
        <f>'入力シート'!E78</f>
        <v>11348</v>
      </c>
      <c r="E72" s="173">
        <f>'入力シート'!F78</f>
        <v>0.20415959252971128</v>
      </c>
      <c r="F72" s="188">
        <f>'入力シート'!H78</f>
        <v>11372</v>
      </c>
      <c r="G72" s="173">
        <f>'入力シート'!I78</f>
        <v>-0.049720063507980305</v>
      </c>
      <c r="H72" s="288">
        <f>'入力シート 着陸回数'!E72</f>
        <v>35</v>
      </c>
      <c r="I72" s="289">
        <f>'入力シート 着陸回数'!H72</f>
        <v>0</v>
      </c>
      <c r="J72" s="321">
        <f>'入力シート 着陸回数'!K72</f>
        <v>35</v>
      </c>
      <c r="K72" s="173">
        <f>'入力シート 着陸回数'!L72</f>
        <v>-0.02777777777777779</v>
      </c>
      <c r="L72" s="439"/>
      <c r="M72" s="440"/>
    </row>
    <row r="73" spans="2:13" ht="18" customHeight="1">
      <c r="B73" s="43"/>
      <c r="C73" s="71" t="s">
        <v>1</v>
      </c>
      <c r="D73" s="182">
        <f>'入力シート'!E79</f>
        <v>61594</v>
      </c>
      <c r="E73" s="190">
        <f>'入力シート'!F79</f>
        <v>-0.07026521155036303</v>
      </c>
      <c r="F73" s="184">
        <f>'入力シート'!H79</f>
        <v>29169</v>
      </c>
      <c r="G73" s="183">
        <f>'入力シート'!I79</f>
        <v>0.01415061539531326</v>
      </c>
      <c r="H73" s="203">
        <f>'入力シート 着陸回数'!E73</f>
        <v>573</v>
      </c>
      <c r="I73" s="292">
        <f>'入力シート 着陸回数'!H73</f>
        <v>86</v>
      </c>
      <c r="J73" s="323">
        <f>'入力シート 着陸回数'!K73</f>
        <v>659</v>
      </c>
      <c r="K73" s="190">
        <f>'入力シート 着陸回数'!L73</f>
        <v>-0.15295629820051415</v>
      </c>
      <c r="L73" s="435"/>
      <c r="M73" s="436"/>
    </row>
    <row r="74" spans="2:13" ht="18" customHeight="1">
      <c r="B74" s="41" t="s">
        <v>25</v>
      </c>
      <c r="C74" s="81" t="s">
        <v>44</v>
      </c>
      <c r="D74" s="189">
        <f>'入力シート'!E80</f>
        <v>2028</v>
      </c>
      <c r="E74" s="190">
        <f>'入力シート'!F80</f>
        <v>-0.11130587204206832</v>
      </c>
      <c r="F74" s="195">
        <f>'入力シート'!H80</f>
        <v>1091</v>
      </c>
      <c r="G74" s="190">
        <f>'入力シート'!I80</f>
        <v>-0.04965156794425085</v>
      </c>
      <c r="H74" s="203">
        <f>'入力シート 着陸回数'!E74</f>
        <v>74</v>
      </c>
      <c r="I74" s="292">
        <f>'入力シート 着陸回数'!H74</f>
        <v>103</v>
      </c>
      <c r="J74" s="323">
        <f>'入力シート 着陸回数'!K74</f>
        <v>177</v>
      </c>
      <c r="K74" s="190">
        <f>'入力シート 着陸回数'!L74</f>
        <v>-0.048387096774193505</v>
      </c>
      <c r="L74" s="435"/>
      <c r="M74" s="436"/>
    </row>
    <row r="75" spans="2:13" ht="18" customHeight="1">
      <c r="B75" s="41" t="s">
        <v>26</v>
      </c>
      <c r="C75" s="81" t="s">
        <v>44</v>
      </c>
      <c r="D75" s="189">
        <f>'入力シート'!E81</f>
        <v>2032</v>
      </c>
      <c r="E75" s="190">
        <f>'入力シート'!F81</f>
        <v>0.10554951033732318</v>
      </c>
      <c r="F75" s="195">
        <f>'入力シート'!H81</f>
        <v>255</v>
      </c>
      <c r="G75" s="190">
        <f>'入力シート'!I81</f>
        <v>-0.02298850574712641</v>
      </c>
      <c r="H75" s="203">
        <f>'入力シート 着陸回数'!E75</f>
        <v>81</v>
      </c>
      <c r="I75" s="292">
        <f>'入力シート 着陸回数'!H75</f>
        <v>0</v>
      </c>
      <c r="J75" s="323">
        <f>'入力シート 着陸回数'!K75</f>
        <v>81</v>
      </c>
      <c r="K75" s="190">
        <f>'入力シート 着陸回数'!L75</f>
        <v>0.051948051948051965</v>
      </c>
      <c r="L75" s="435"/>
      <c r="M75" s="436"/>
    </row>
    <row r="76" spans="2:13" ht="18.75" customHeight="1">
      <c r="B76" s="41" t="s">
        <v>85</v>
      </c>
      <c r="C76" s="58" t="s">
        <v>44</v>
      </c>
      <c r="D76" s="177">
        <f>'入力シート'!E84</f>
        <v>13711</v>
      </c>
      <c r="E76" s="178">
        <f>'入力シート'!F84</f>
        <v>0.056724470134874805</v>
      </c>
      <c r="F76" s="177">
        <f>'入力シート'!H84</f>
        <v>64764</v>
      </c>
      <c r="G76" s="178">
        <f>'入力シート'!I84</f>
        <v>-0.1667867435158501</v>
      </c>
      <c r="H76" s="203">
        <f>'入力シート 着陸回数'!E76</f>
        <v>140</v>
      </c>
      <c r="I76" s="292">
        <f>'入力シート 着陸回数'!H76</f>
        <v>9</v>
      </c>
      <c r="J76" s="323">
        <f>'入力シート 着陸回数'!K76</f>
        <v>149</v>
      </c>
      <c r="K76" s="190">
        <f>'入力シート 着陸回数'!L76</f>
        <v>0.04929577464788726</v>
      </c>
      <c r="L76" s="435"/>
      <c r="M76" s="436"/>
    </row>
    <row r="77" spans="2:13" ht="18" customHeight="1">
      <c r="B77" s="41" t="s">
        <v>27</v>
      </c>
      <c r="C77" s="73" t="s">
        <v>44</v>
      </c>
      <c r="D77" s="189">
        <f>'入力シート'!E85</f>
        <v>2762</v>
      </c>
      <c r="E77" s="190">
        <f>'入力シート'!F85</f>
        <v>0.14226633581472292</v>
      </c>
      <c r="F77" s="192">
        <f>'入力シート'!H85</f>
        <v>1509</v>
      </c>
      <c r="G77" s="190">
        <f>'入力シート'!I85</f>
        <v>-0.08434466019417475</v>
      </c>
      <c r="H77" s="203">
        <f>'入力シート 着陸回数'!E77</f>
        <v>109</v>
      </c>
      <c r="I77" s="292">
        <f>'入力シート 着陸回数'!H77</f>
        <v>4</v>
      </c>
      <c r="J77" s="323">
        <f>'入力シート 着陸回数'!K77</f>
        <v>113</v>
      </c>
      <c r="K77" s="190">
        <f>'入力シート 着陸回数'!L77</f>
        <v>0.008928571428571397</v>
      </c>
      <c r="L77" s="435"/>
      <c r="M77" s="436"/>
    </row>
    <row r="78" spans="2:13" ht="18" customHeight="1">
      <c r="B78" s="41" t="s">
        <v>28</v>
      </c>
      <c r="C78" s="73" t="s">
        <v>44</v>
      </c>
      <c r="D78" s="189">
        <f>'入力シート'!E86</f>
        <v>1627</v>
      </c>
      <c r="E78" s="190">
        <f>'入力シート'!F86</f>
        <v>-0.06922196796338675</v>
      </c>
      <c r="F78" s="192">
        <f>'入力シート'!H86</f>
        <v>92</v>
      </c>
      <c r="G78" s="190">
        <f>'入力シート'!I86</f>
        <v>-0.6275303643724697</v>
      </c>
      <c r="H78" s="203">
        <f>'入力シート 着陸回数'!E78</f>
        <v>79</v>
      </c>
      <c r="I78" s="292">
        <f>'入力シート 着陸回数'!H78</f>
        <v>4</v>
      </c>
      <c r="J78" s="323">
        <f>'入力シート 着陸回数'!K78</f>
        <v>83</v>
      </c>
      <c r="K78" s="190">
        <f>'入力シート 着陸回数'!L78</f>
        <v>0.12162162162162171</v>
      </c>
      <c r="L78" s="435"/>
      <c r="M78" s="436"/>
    </row>
    <row r="79" spans="2:13" ht="18" customHeight="1">
      <c r="B79" s="41" t="s">
        <v>29</v>
      </c>
      <c r="C79" s="73" t="s">
        <v>44</v>
      </c>
      <c r="D79" s="189">
        <f>'入力シート'!E87</f>
        <v>0</v>
      </c>
      <c r="E79" s="190" t="str">
        <f>'入力シート'!F87</f>
        <v>　　　　　 －</v>
      </c>
      <c r="F79" s="192">
        <f>'入力シート'!H87</f>
        <v>0</v>
      </c>
      <c r="G79" s="190" t="str">
        <f>'入力シート'!I87</f>
        <v>　　　　　 －</v>
      </c>
      <c r="H79" s="203">
        <f>'入力シート 着陸回数'!E79</f>
        <v>0</v>
      </c>
      <c r="I79" s="292">
        <f>'入力シート 着陸回数'!H79</f>
        <v>2</v>
      </c>
      <c r="J79" s="323">
        <f>'入力シート 着陸回数'!K79</f>
        <v>2</v>
      </c>
      <c r="K79" s="190">
        <f>'入力シート 着陸回数'!L79</f>
        <v>0</v>
      </c>
      <c r="L79" s="435"/>
      <c r="M79" s="436"/>
    </row>
    <row r="80" spans="2:13" ht="17.25" customHeight="1">
      <c r="B80" s="36"/>
      <c r="C80" s="58" t="s">
        <v>44</v>
      </c>
      <c r="D80" s="177">
        <f>'入力シート'!E88</f>
        <v>9499</v>
      </c>
      <c r="E80" s="178">
        <f>'入力シート'!F88</f>
        <v>0.10479181204931387</v>
      </c>
      <c r="F80" s="179">
        <f>'入力シート'!H88</f>
        <v>0</v>
      </c>
      <c r="G80" s="178" t="str">
        <f>'入力シート'!I88</f>
        <v>　　　　　 －</v>
      </c>
      <c r="H80" s="290">
        <f>'入力シート 着陸回数'!E80</f>
        <v>81</v>
      </c>
      <c r="I80" s="291">
        <f>'入力シート 着陸回数'!H80</f>
        <v>70</v>
      </c>
      <c r="J80" s="322">
        <f>'入力シート 着陸回数'!K80</f>
        <v>151</v>
      </c>
      <c r="K80" s="185">
        <f>'入力シート 着陸回数'!L80</f>
        <v>-0.17032967032967028</v>
      </c>
      <c r="L80" s="447"/>
      <c r="M80" s="448"/>
    </row>
    <row r="81" spans="2:13" ht="17.25" customHeight="1">
      <c r="B81" s="36" t="s">
        <v>30</v>
      </c>
      <c r="C81" s="59" t="s">
        <v>45</v>
      </c>
      <c r="D81" s="180">
        <f>'入力シート'!E89</f>
        <v>0</v>
      </c>
      <c r="E81" s="187" t="str">
        <f>'入力シート'!F89</f>
        <v>　　　　　 －</v>
      </c>
      <c r="F81" s="188">
        <f>'入力シート'!H89</f>
        <v>0</v>
      </c>
      <c r="G81" s="173" t="str">
        <f>'入力シート'!I89</f>
        <v>　　　　　 －</v>
      </c>
      <c r="H81" s="288">
        <f>'入力シート 着陸回数'!E81</f>
        <v>0</v>
      </c>
      <c r="I81" s="289">
        <f>'入力シート 着陸回数'!H81</f>
        <v>0</v>
      </c>
      <c r="J81" s="321">
        <f>'入力シート 着陸回数'!K81</f>
        <v>0</v>
      </c>
      <c r="K81" s="173" t="str">
        <f>'入力シート 着陸回数'!L81</f>
        <v>　　　　　 －</v>
      </c>
      <c r="L81" s="439"/>
      <c r="M81" s="440"/>
    </row>
    <row r="82" spans="2:13" ht="18" customHeight="1">
      <c r="B82" s="40"/>
      <c r="C82" s="73" t="s">
        <v>1</v>
      </c>
      <c r="D82" s="203">
        <f>'入力シート'!E90</f>
        <v>9499</v>
      </c>
      <c r="E82" s="190">
        <f>'入力シート'!F90</f>
        <v>0.10479181204931387</v>
      </c>
      <c r="F82" s="192">
        <f>'入力シート'!H90</f>
        <v>0</v>
      </c>
      <c r="G82" s="178" t="str">
        <f>'入力シート'!I90</f>
        <v>　　　　　 －</v>
      </c>
      <c r="H82" s="203">
        <f>'入力シート 着陸回数'!E82</f>
        <v>81</v>
      </c>
      <c r="I82" s="292">
        <f>'入力シート 着陸回数'!H82</f>
        <v>70</v>
      </c>
      <c r="J82" s="323">
        <f>'入力シート 着陸回数'!K82</f>
        <v>151</v>
      </c>
      <c r="K82" s="190">
        <f>'入力シート 着陸回数'!L82</f>
        <v>-0.17032967032967028</v>
      </c>
      <c r="L82" s="435"/>
      <c r="M82" s="436"/>
    </row>
    <row r="83" spans="2:13" ht="18" customHeight="1">
      <c r="B83" s="36"/>
      <c r="C83" s="58" t="s">
        <v>44</v>
      </c>
      <c r="D83" s="182">
        <f>'入力シート'!E91</f>
        <v>29517</v>
      </c>
      <c r="E83" s="185">
        <f>'入力シート'!F91</f>
        <v>0.16755666310668094</v>
      </c>
      <c r="F83" s="186">
        <f>'入力シート'!H91</f>
        <v>40587</v>
      </c>
      <c r="G83" s="185">
        <f>'入力シート'!I91</f>
        <v>0.2543111440756536</v>
      </c>
      <c r="H83" s="290">
        <f>'入力シート 着陸回数'!E83</f>
        <v>196</v>
      </c>
      <c r="I83" s="291">
        <f>'入力シート 着陸回数'!H83</f>
        <v>46</v>
      </c>
      <c r="J83" s="322">
        <f>'入力シート 着陸回数'!K83</f>
        <v>242</v>
      </c>
      <c r="K83" s="185">
        <f>'入力シート 着陸回数'!L83</f>
        <v>0.03862660944205998</v>
      </c>
      <c r="L83" s="461"/>
      <c r="M83" s="462"/>
    </row>
    <row r="84" spans="2:13" ht="18" customHeight="1">
      <c r="B84" s="36" t="s">
        <v>55</v>
      </c>
      <c r="C84" s="59" t="s">
        <v>45</v>
      </c>
      <c r="D84" s="180">
        <f>'入力シート'!E92</f>
        <v>26318</v>
      </c>
      <c r="E84" s="187">
        <f>'入力シート'!F92</f>
        <v>0.07741433659475172</v>
      </c>
      <c r="F84" s="188">
        <f>'入力シート'!H92</f>
        <v>27227</v>
      </c>
      <c r="G84" s="178">
        <f>'入力シート'!I92</f>
        <v>2.2156608007558756</v>
      </c>
      <c r="H84" s="288">
        <f>'入力シート 着陸回数'!E84</f>
        <v>96</v>
      </c>
      <c r="I84" s="289">
        <f>'入力シート 着陸回数'!H84</f>
        <v>1</v>
      </c>
      <c r="J84" s="321">
        <f>'入力シート 着陸回数'!K84</f>
        <v>97</v>
      </c>
      <c r="K84" s="173">
        <f>'入力シート 着陸回数'!L84</f>
        <v>0.01041666666666674</v>
      </c>
      <c r="L84" s="463"/>
      <c r="M84" s="464"/>
    </row>
    <row r="85" spans="2:13" ht="18" customHeight="1">
      <c r="B85" s="40"/>
      <c r="C85" s="73" t="s">
        <v>1</v>
      </c>
      <c r="D85" s="203">
        <f>'入力シート'!E93</f>
        <v>55835</v>
      </c>
      <c r="E85" s="190">
        <f>'入力シート'!F93</f>
        <v>0.12325983745071212</v>
      </c>
      <c r="F85" s="192">
        <f>'入力シート'!H93</f>
        <v>67814</v>
      </c>
      <c r="G85" s="190">
        <f>'入力シート'!I93</f>
        <v>0.6610900183710962</v>
      </c>
      <c r="H85" s="203">
        <f>'入力シート 着陸回数'!E85</f>
        <v>292</v>
      </c>
      <c r="I85" s="292">
        <f>'入力シート 着陸回数'!H85</f>
        <v>47</v>
      </c>
      <c r="J85" s="323">
        <f>'入力シート 着陸回数'!K85</f>
        <v>339</v>
      </c>
      <c r="K85" s="190">
        <f>'入力シート 着陸回数'!L85</f>
        <v>0.03039513677811545</v>
      </c>
      <c r="L85" s="465"/>
      <c r="M85" s="466"/>
    </row>
    <row r="86" spans="2:13" ht="18" customHeight="1">
      <c r="B86" s="39" t="s">
        <v>34</v>
      </c>
      <c r="C86" s="101" t="s">
        <v>44</v>
      </c>
      <c r="D86" s="189">
        <f>'入力シート'!E94</f>
        <v>7779</v>
      </c>
      <c r="E86" s="190">
        <f>'入力シート'!F94</f>
        <v>0.029240539825350575</v>
      </c>
      <c r="F86" s="192">
        <f>'入力シート'!H94</f>
        <v>2951</v>
      </c>
      <c r="G86" s="190">
        <f>'入力シート'!I94</f>
        <v>-0.11141222523336347</v>
      </c>
      <c r="H86" s="203">
        <f>'入力シート 着陸回数'!E86</f>
        <v>348</v>
      </c>
      <c r="I86" s="292">
        <f>'入力シート 着陸回数'!H86</f>
        <v>204</v>
      </c>
      <c r="J86" s="323">
        <f>'入力シート 着陸回数'!K86</f>
        <v>552</v>
      </c>
      <c r="K86" s="190">
        <f>'入力シート 着陸回数'!L86</f>
        <v>0.10179640718562877</v>
      </c>
      <c r="L86" s="435"/>
      <c r="M86" s="436"/>
    </row>
    <row r="87" spans="2:13" ht="18" customHeight="1">
      <c r="B87" s="39"/>
      <c r="C87" s="72" t="s">
        <v>44</v>
      </c>
      <c r="D87" s="177">
        <f>'入力シート'!E95</f>
        <v>41881</v>
      </c>
      <c r="E87" s="178">
        <f>'入力シート'!F95</f>
        <v>0.26349292545328384</v>
      </c>
      <c r="F87" s="179">
        <f>'入力シート'!H95</f>
        <v>0</v>
      </c>
      <c r="G87" s="178" t="str">
        <f>'入力シート'!I95</f>
        <v>　　　　　 －</v>
      </c>
      <c r="H87" s="290">
        <f>'入力シート 着陸回数'!E87</f>
        <v>168</v>
      </c>
      <c r="I87" s="291">
        <f>'入力シート 着陸回数'!H87</f>
        <v>0</v>
      </c>
      <c r="J87" s="322">
        <f>'入力シート 着陸回数'!K87</f>
        <v>168</v>
      </c>
      <c r="K87" s="185">
        <f>'入力シート 着陸回数'!L87</f>
        <v>0.19999999999999996</v>
      </c>
      <c r="L87" s="445"/>
      <c r="M87" s="446"/>
    </row>
    <row r="88" spans="2:13" ht="18" customHeight="1">
      <c r="B88" s="36" t="s">
        <v>58</v>
      </c>
      <c r="C88" s="59" t="s">
        <v>45</v>
      </c>
      <c r="D88" s="180">
        <f>'入力シート'!E96</f>
        <v>9722</v>
      </c>
      <c r="E88" s="187">
        <f>'入力シート'!F96</f>
        <v>0.19670113244707044</v>
      </c>
      <c r="F88" s="188">
        <f>'入力シート'!H96</f>
        <v>18340</v>
      </c>
      <c r="G88" s="187">
        <f>'入力シート'!I96</f>
        <v>0.08245293041374024</v>
      </c>
      <c r="H88" s="288">
        <f>'入力シート 着陸回数'!E88</f>
        <v>24</v>
      </c>
      <c r="I88" s="289">
        <f>'入力シート 着陸回数'!H88</f>
        <v>6</v>
      </c>
      <c r="J88" s="321">
        <f>'入力シート 着陸回数'!K88</f>
        <v>30</v>
      </c>
      <c r="K88" s="173">
        <f>'入力シート 着陸回数'!L88</f>
        <v>0.25</v>
      </c>
      <c r="L88" s="443"/>
      <c r="M88" s="444"/>
    </row>
    <row r="89" spans="2:13" ht="18" customHeight="1" thickBot="1">
      <c r="B89" s="38"/>
      <c r="C89" s="102" t="s">
        <v>1</v>
      </c>
      <c r="D89" s="204">
        <f>'入力シート'!E97</f>
        <v>51603</v>
      </c>
      <c r="E89" s="205">
        <f>'入力シート'!F97</f>
        <v>0.25034527876717316</v>
      </c>
      <c r="F89" s="206">
        <f>'入力シート'!H97</f>
        <v>18340</v>
      </c>
      <c r="G89" s="205">
        <f>'入力シート'!I97</f>
        <v>0.08245293041374024</v>
      </c>
      <c r="H89" s="324">
        <f>'入力シート 着陸回数'!E89</f>
        <v>192</v>
      </c>
      <c r="I89" s="325">
        <f>'入力シート 着陸回数'!H89</f>
        <v>6</v>
      </c>
      <c r="J89" s="326">
        <f>'入力シート 着陸回数'!K89</f>
        <v>198</v>
      </c>
      <c r="K89" s="183">
        <f>'入力シート 着陸回数'!L89</f>
        <v>0.20731707317073167</v>
      </c>
      <c r="L89" s="437"/>
      <c r="M89" s="438"/>
    </row>
    <row r="90" spans="2:13" ht="19.5" customHeight="1" thickTop="1">
      <c r="B90" s="37" t="s">
        <v>36</v>
      </c>
      <c r="C90" s="82" t="s">
        <v>44</v>
      </c>
      <c r="D90" s="207">
        <f>'入力シート'!E98</f>
        <v>8055912</v>
      </c>
      <c r="E90" s="208">
        <f>'入力シート'!F98</f>
        <v>0.00016288828743826755</v>
      </c>
      <c r="F90" s="209">
        <f>'入力シート'!H98</f>
        <v>63614386</v>
      </c>
      <c r="G90" s="208">
        <f>'入力シート'!I98</f>
        <v>-0.11364570618819492</v>
      </c>
      <c r="H90" s="327">
        <f>'入力シート 着陸回数'!E90</f>
        <v>12387</v>
      </c>
      <c r="I90" s="328">
        <f>'入力シート 着陸回数'!H90</f>
        <v>1220</v>
      </c>
      <c r="J90" s="329">
        <f>'入力シート 着陸回数'!K90</f>
        <v>13607</v>
      </c>
      <c r="K90" s="208">
        <f>'入力シート 着陸回数'!L90</f>
        <v>-0.5344373353406098</v>
      </c>
      <c r="L90" s="441"/>
      <c r="M90" s="442"/>
    </row>
    <row r="91" spans="2:13" ht="18" customHeight="1">
      <c r="B91" s="36"/>
      <c r="C91" s="84" t="s">
        <v>45</v>
      </c>
      <c r="D91" s="172">
        <f>'入力シート'!E99</f>
        <v>4372545</v>
      </c>
      <c r="E91" s="173">
        <f>'入力シート'!F99</f>
        <v>0.07444757744973374</v>
      </c>
      <c r="F91" s="188">
        <f>'入力シート'!H99</f>
        <v>210217194</v>
      </c>
      <c r="G91" s="173">
        <f>'入力シート'!I99</f>
        <v>0.07606650417275662</v>
      </c>
      <c r="H91" s="288">
        <f>'入力シート 着陸回数'!E91</f>
        <v>1190</v>
      </c>
      <c r="I91" s="289">
        <f>'入力シート 着陸回数'!H91</f>
        <v>190</v>
      </c>
      <c r="J91" s="321">
        <f>'入力シート 着陸回数'!K91</f>
        <v>1380</v>
      </c>
      <c r="K91" s="173">
        <f>'入力シート 着陸回数'!L91</f>
        <v>-0.8801875325577357</v>
      </c>
      <c r="L91" s="439" t="s">
        <v>7</v>
      </c>
      <c r="M91" s="440"/>
    </row>
    <row r="92" spans="2:13" ht="18.75" customHeight="1" thickBot="1">
      <c r="B92" s="38" t="s">
        <v>37</v>
      </c>
      <c r="C92" s="85" t="s">
        <v>1</v>
      </c>
      <c r="D92" s="210">
        <f>'入力シート'!E100</f>
        <v>12428457</v>
      </c>
      <c r="E92" s="205">
        <f>'入力シート'!F100</f>
        <v>0.02509713032020744</v>
      </c>
      <c r="F92" s="206">
        <f>'入力シート'!H100</f>
        <v>273831580</v>
      </c>
      <c r="G92" s="205">
        <f>'入力シート'!I100</f>
        <v>0.025095402053438853</v>
      </c>
      <c r="H92" s="204">
        <f>'入力シート 着陸回数'!E92</f>
        <v>13577</v>
      </c>
      <c r="I92" s="330">
        <f>'入力シート 着陸回数'!H92</f>
        <v>1410</v>
      </c>
      <c r="J92" s="331">
        <f>'入力シート 着陸回数'!K92</f>
        <v>14987</v>
      </c>
      <c r="K92" s="205">
        <f>'入力シート 着陸回数'!L92</f>
        <v>-0.6321757270830777</v>
      </c>
      <c r="L92" s="437" t="s">
        <v>7</v>
      </c>
      <c r="M92" s="438"/>
    </row>
    <row r="93" spans="2:13" ht="24.75" customHeight="1" thickTop="1">
      <c r="B93" s="87"/>
      <c r="C93" s="88"/>
      <c r="D93" s="89" t="s">
        <v>51</v>
      </c>
      <c r="E93" s="90" t="s">
        <v>87</v>
      </c>
      <c r="F93" s="54"/>
      <c r="G93" s="91"/>
      <c r="H93" s="54"/>
      <c r="I93" s="54"/>
      <c r="J93" s="54"/>
      <c r="K93" s="91"/>
      <c r="L93" s="421"/>
      <c r="M93" s="422"/>
    </row>
    <row r="94" spans="2:13" ht="19.5" customHeight="1">
      <c r="B94" s="87"/>
      <c r="C94" s="88"/>
      <c r="D94" s="54"/>
      <c r="E94" s="90" t="s">
        <v>107</v>
      </c>
      <c r="F94" s="54"/>
      <c r="G94" s="91"/>
      <c r="H94" s="54"/>
      <c r="I94" s="54"/>
      <c r="J94" s="54"/>
      <c r="K94" s="91"/>
      <c r="L94" s="421"/>
      <c r="M94" s="422"/>
    </row>
    <row r="95" spans="2:13" ht="19.5" customHeight="1">
      <c r="B95" s="87"/>
      <c r="C95" s="88"/>
      <c r="D95" s="54"/>
      <c r="E95" s="90" t="s">
        <v>108</v>
      </c>
      <c r="F95" s="54"/>
      <c r="G95" s="91"/>
      <c r="H95" s="54"/>
      <c r="I95" s="54"/>
      <c r="J95" s="54"/>
      <c r="K95" s="91"/>
      <c r="L95" s="421"/>
      <c r="M95" s="422"/>
    </row>
    <row r="96" spans="2:13" ht="27.75" customHeight="1">
      <c r="B96" s="87"/>
      <c r="C96" s="88"/>
      <c r="D96" s="54"/>
      <c r="E96" s="91"/>
      <c r="F96" s="54"/>
      <c r="G96" s="91"/>
      <c r="H96" s="54"/>
      <c r="I96" s="54"/>
      <c r="J96" s="54"/>
      <c r="K96" s="91"/>
      <c r="L96" s="421"/>
      <c r="M96" s="422"/>
    </row>
    <row r="97" spans="2:13" ht="27.75" customHeight="1" thickBot="1">
      <c r="B97" s="87"/>
      <c r="C97" s="88"/>
      <c r="D97" s="54"/>
      <c r="E97" s="91"/>
      <c r="F97" s="54"/>
      <c r="G97" s="91"/>
      <c r="H97" s="54"/>
      <c r="I97" s="54"/>
      <c r="J97" s="54"/>
      <c r="K97" s="91"/>
      <c r="L97" s="421"/>
      <c r="M97" s="422"/>
    </row>
    <row r="98" spans="2:13" ht="27.75" customHeight="1">
      <c r="B98" s="92" t="s">
        <v>3</v>
      </c>
      <c r="C98" s="128" t="s">
        <v>71</v>
      </c>
      <c r="D98" s="333" t="e">
        <f>#REF!</f>
        <v>#REF!</v>
      </c>
      <c r="E98" s="334" t="e">
        <f>#REF!</f>
        <v>#REF!</v>
      </c>
      <c r="F98" s="333" t="e">
        <f>#REF!</f>
        <v>#REF!</v>
      </c>
      <c r="G98" s="334" t="e">
        <f>#REF!</f>
        <v>#REF!</v>
      </c>
      <c r="H98" s="333">
        <f>'入力シート 着陸回数'!E95</f>
        <v>0</v>
      </c>
      <c r="I98" s="335">
        <f>'入力シート 着陸回数'!H95</f>
        <v>0</v>
      </c>
      <c r="J98" s="335">
        <f>'入力シート 着陸回数'!K95</f>
        <v>0</v>
      </c>
      <c r="K98" s="336">
        <f>'入力シート 着陸回数'!L95</f>
        <v>-1</v>
      </c>
      <c r="L98" s="423"/>
      <c r="M98" s="422"/>
    </row>
    <row r="99" spans="2:13" ht="27.75" customHeight="1">
      <c r="B99" s="93"/>
      <c r="C99" s="129" t="s">
        <v>72</v>
      </c>
      <c r="D99" s="337" t="e">
        <f>#REF!</f>
        <v>#REF!</v>
      </c>
      <c r="E99" s="338" t="e">
        <f>#REF!</f>
        <v>#REF!</v>
      </c>
      <c r="F99" s="337" t="e">
        <f>#REF!</f>
        <v>#REF!</v>
      </c>
      <c r="G99" s="338" t="e">
        <f>#REF!</f>
        <v>#REF!</v>
      </c>
      <c r="H99" s="337">
        <f>'入力シート 着陸回数'!E96</f>
        <v>0</v>
      </c>
      <c r="I99" s="339">
        <f>'入力シート 着陸回数'!H96</f>
        <v>0</v>
      </c>
      <c r="J99" s="339">
        <f>'入力シート 着陸回数'!K96</f>
        <v>0</v>
      </c>
      <c r="K99" s="340">
        <f>'入力シート 着陸回数'!L96</f>
        <v>-1</v>
      </c>
      <c r="L99" s="423"/>
      <c r="M99" s="422"/>
    </row>
    <row r="100" spans="2:13" ht="27.75" customHeight="1" thickBot="1">
      <c r="B100" s="94"/>
      <c r="C100" s="130" t="s">
        <v>1</v>
      </c>
      <c r="D100" s="341" t="e">
        <f>#REF!</f>
        <v>#REF!</v>
      </c>
      <c r="E100" s="342" t="e">
        <f>#REF!</f>
        <v>#REF!</v>
      </c>
      <c r="F100" s="341" t="e">
        <f>#REF!</f>
        <v>#REF!</v>
      </c>
      <c r="G100" s="342" t="e">
        <f>#REF!</f>
        <v>#REF!</v>
      </c>
      <c r="H100" s="341">
        <f>'入力シート 着陸回数'!E97</f>
        <v>0</v>
      </c>
      <c r="I100" s="343">
        <f>'入力シート 着陸回数'!H97</f>
        <v>0</v>
      </c>
      <c r="J100" s="343">
        <f>'入力シート 着陸回数'!K97</f>
        <v>0</v>
      </c>
      <c r="K100" s="344">
        <f>'入力シート 着陸回数'!L97</f>
        <v>-1</v>
      </c>
      <c r="L100" s="423"/>
      <c r="M100" s="422"/>
    </row>
    <row r="101" spans="2:13" ht="27.75" customHeight="1">
      <c r="B101" s="92" t="s">
        <v>15</v>
      </c>
      <c r="C101" s="128" t="s">
        <v>71</v>
      </c>
      <c r="D101" s="333" t="e">
        <f>#REF!</f>
        <v>#REF!</v>
      </c>
      <c r="E101" s="334" t="e">
        <f>#REF!</f>
        <v>#REF!</v>
      </c>
      <c r="F101" s="333" t="e">
        <f>#REF!</f>
        <v>#REF!</v>
      </c>
      <c r="G101" s="334" t="e">
        <f>#REF!</f>
        <v>#REF!</v>
      </c>
      <c r="H101" s="333">
        <f>'入力シート 着陸回数'!E98</f>
        <v>9043</v>
      </c>
      <c r="I101" s="335">
        <f>'入力シート 着陸回数'!H98</f>
        <v>436</v>
      </c>
      <c r="J101" s="335">
        <f>'入力シート 着陸回数'!K98</f>
        <v>9479</v>
      </c>
      <c r="K101" s="336">
        <f>'入力シート 着陸回数'!L98</f>
        <v>0.006690739167374726</v>
      </c>
      <c r="L101" s="423"/>
      <c r="M101" s="422"/>
    </row>
    <row r="102" spans="2:13" ht="27.75" customHeight="1">
      <c r="B102" s="93"/>
      <c r="C102" s="129" t="s">
        <v>72</v>
      </c>
      <c r="D102" s="337" t="e">
        <f>#REF!</f>
        <v>#REF!</v>
      </c>
      <c r="E102" s="338" t="e">
        <f>#REF!</f>
        <v>#REF!</v>
      </c>
      <c r="F102" s="337" t="e">
        <f>#REF!</f>
        <v>#REF!</v>
      </c>
      <c r="G102" s="338" t="e">
        <f>#REF!</f>
        <v>#REF!</v>
      </c>
      <c r="H102" s="337">
        <f>'入力シート 着陸回数'!E99</f>
        <v>1042</v>
      </c>
      <c r="I102" s="339">
        <f>'入力シート 着陸回数'!H99</f>
        <v>147</v>
      </c>
      <c r="J102" s="339">
        <f>'入力シート 着陸回数'!K99</f>
        <v>1189</v>
      </c>
      <c r="K102" s="340">
        <f>'入力シート 着陸回数'!L99</f>
        <v>0.23725286160249737</v>
      </c>
      <c r="L102" s="423"/>
      <c r="M102" s="422"/>
    </row>
    <row r="103" spans="2:13" ht="27.75" customHeight="1" thickBot="1">
      <c r="B103" s="94"/>
      <c r="C103" s="130" t="s">
        <v>1</v>
      </c>
      <c r="D103" s="341" t="e">
        <f>#REF!</f>
        <v>#REF!</v>
      </c>
      <c r="E103" s="342" t="e">
        <f>#REF!</f>
        <v>#REF!</v>
      </c>
      <c r="F103" s="341" t="e">
        <f>#REF!</f>
        <v>#REF!</v>
      </c>
      <c r="G103" s="342" t="e">
        <f>#REF!</f>
        <v>#REF!</v>
      </c>
      <c r="H103" s="341">
        <f>'入力シート 着陸回数'!E100</f>
        <v>10085</v>
      </c>
      <c r="I103" s="343">
        <f>'入力シート 着陸回数'!H100</f>
        <v>583</v>
      </c>
      <c r="J103" s="343">
        <f>'入力シート 着陸回数'!K100</f>
        <v>10668</v>
      </c>
      <c r="K103" s="344">
        <f>'入力シート 着陸回数'!L100</f>
        <v>0.028042786932639396</v>
      </c>
      <c r="L103" s="423"/>
      <c r="M103" s="422"/>
    </row>
    <row r="104" spans="2:13" ht="27.75" customHeight="1">
      <c r="B104" s="92" t="s">
        <v>31</v>
      </c>
      <c r="C104" s="128" t="s">
        <v>71</v>
      </c>
      <c r="D104" s="333" t="e">
        <f>#REF!</f>
        <v>#REF!</v>
      </c>
      <c r="E104" s="334" t="e">
        <f>#REF!</f>
        <v>#REF!</v>
      </c>
      <c r="F104" s="333" t="e">
        <f>#REF!</f>
        <v>#REF!</v>
      </c>
      <c r="G104" s="334" t="e">
        <f>#REF!</f>
        <v>#REF!</v>
      </c>
      <c r="H104" s="333">
        <f>'入力シート 着陸回数'!E101</f>
        <v>2400</v>
      </c>
      <c r="I104" s="335">
        <f>'入力シート 着陸回数'!H101</f>
        <v>463</v>
      </c>
      <c r="J104" s="335">
        <f>'入力シート 着陸回数'!K101</f>
        <v>2863</v>
      </c>
      <c r="K104" s="336">
        <f>'入力シート 着陸回数'!L101</f>
        <v>0.01524822695035466</v>
      </c>
      <c r="L104" s="423"/>
      <c r="M104" s="422"/>
    </row>
    <row r="105" spans="2:13" ht="27.75" customHeight="1">
      <c r="B105" s="93"/>
      <c r="C105" s="129" t="s">
        <v>72</v>
      </c>
      <c r="D105" s="337" t="e">
        <f>#REF!</f>
        <v>#REF!</v>
      </c>
      <c r="E105" s="338" t="e">
        <f>#REF!</f>
        <v>#REF!</v>
      </c>
      <c r="F105" s="337" t="e">
        <f>#REF!</f>
        <v>#REF!</v>
      </c>
      <c r="G105" s="338" t="e">
        <f>#REF!</f>
        <v>#REF!</v>
      </c>
      <c r="H105" s="337">
        <f>'入力シート 着陸回数'!E102</f>
        <v>124</v>
      </c>
      <c r="I105" s="339">
        <f>'入力シート 着陸回数'!H102</f>
        <v>37</v>
      </c>
      <c r="J105" s="339">
        <f>'入力シート 着陸回数'!K102</f>
        <v>161</v>
      </c>
      <c r="K105" s="340">
        <f>'入力シート 着陸回数'!L102</f>
        <v>0.15827338129496393</v>
      </c>
      <c r="L105" s="423"/>
      <c r="M105" s="422"/>
    </row>
    <row r="106" spans="2:13" ht="27.75" customHeight="1" thickBot="1">
      <c r="B106" s="94"/>
      <c r="C106" s="95" t="s">
        <v>1</v>
      </c>
      <c r="D106" s="341" t="e">
        <f>#REF!</f>
        <v>#REF!</v>
      </c>
      <c r="E106" s="342" t="e">
        <f>#REF!</f>
        <v>#REF!</v>
      </c>
      <c r="F106" s="341" t="e">
        <f>#REF!</f>
        <v>#REF!</v>
      </c>
      <c r="G106" s="342" t="e">
        <f>#REF!</f>
        <v>#REF!</v>
      </c>
      <c r="H106" s="341">
        <f>'入力シート 着陸回数'!E103</f>
        <v>2524</v>
      </c>
      <c r="I106" s="343">
        <f>'入力シート 着陸回数'!H103</f>
        <v>500</v>
      </c>
      <c r="J106" s="343">
        <f>'入力シート 着陸回数'!K103</f>
        <v>3024</v>
      </c>
      <c r="K106" s="344">
        <f>'入力シート 着陸回数'!L103</f>
        <v>0.021966880702940283</v>
      </c>
      <c r="L106" s="423"/>
      <c r="M106" s="422"/>
    </row>
    <row r="107" spans="2:13" ht="27.75" customHeight="1">
      <c r="B107" s="92" t="s">
        <v>33</v>
      </c>
      <c r="C107" s="128" t="s">
        <v>71</v>
      </c>
      <c r="D107" s="333" t="e">
        <f>#REF!</f>
        <v>#REF!</v>
      </c>
      <c r="E107" s="345" t="e">
        <f>#REF!</f>
        <v>#REF!</v>
      </c>
      <c r="F107" s="333" t="e">
        <f>#REF!</f>
        <v>#REF!</v>
      </c>
      <c r="G107" s="345" t="e">
        <f>#REF!</f>
        <v>#REF!</v>
      </c>
      <c r="H107" s="333">
        <f>'入力シート 着陸回数'!E104</f>
        <v>596</v>
      </c>
      <c r="I107" s="335">
        <f>'入力シート 着陸回数'!H104</f>
        <v>117</v>
      </c>
      <c r="J107" s="335">
        <f>'入力シート 着陸回数'!K104</f>
        <v>713</v>
      </c>
      <c r="K107" s="345">
        <f>'入力シート 着陸回数'!L104</f>
        <v>0.050073637702503726</v>
      </c>
      <c r="L107" s="423"/>
      <c r="M107" s="422"/>
    </row>
    <row r="108" spans="2:13" ht="27.75" customHeight="1">
      <c r="B108" s="93"/>
      <c r="C108" s="129" t="s">
        <v>72</v>
      </c>
      <c r="D108" s="337" t="e">
        <f>#REF!</f>
        <v>#REF!</v>
      </c>
      <c r="E108" s="338" t="e">
        <f>#REF!</f>
        <v>#REF!</v>
      </c>
      <c r="F108" s="337" t="e">
        <f>#REF!</f>
        <v>#REF!</v>
      </c>
      <c r="G108" s="338" t="e">
        <f>#REF!</f>
        <v>#REF!</v>
      </c>
      <c r="H108" s="337">
        <f>'入力シート 着陸回数'!E105</f>
        <v>24</v>
      </c>
      <c r="I108" s="339">
        <f>'入力シート 着陸回数'!H105</f>
        <v>6</v>
      </c>
      <c r="J108" s="339">
        <f>'入力シート 着陸回数'!K105</f>
        <v>30</v>
      </c>
      <c r="K108" s="340">
        <f>'入力シート 着陸回数'!L105</f>
        <v>0.25</v>
      </c>
      <c r="L108" s="423"/>
      <c r="M108" s="422"/>
    </row>
    <row r="109" spans="2:13" ht="27.75" customHeight="1" thickBot="1">
      <c r="B109" s="94"/>
      <c r="C109" s="95" t="s">
        <v>1</v>
      </c>
      <c r="D109" s="341" t="e">
        <f>#REF!</f>
        <v>#REF!</v>
      </c>
      <c r="E109" s="342" t="e">
        <f>#REF!</f>
        <v>#REF!</v>
      </c>
      <c r="F109" s="341" t="e">
        <f>#REF!</f>
        <v>#REF!</v>
      </c>
      <c r="G109" s="342" t="e">
        <f>#REF!</f>
        <v>#REF!</v>
      </c>
      <c r="H109" s="341">
        <f>'入力シート 着陸回数'!E106</f>
        <v>620</v>
      </c>
      <c r="I109" s="343">
        <f>'入力シート 着陸回数'!H106</f>
        <v>123</v>
      </c>
      <c r="J109" s="343">
        <f>'入力シート 着陸回数'!K106</f>
        <v>743</v>
      </c>
      <c r="K109" s="344">
        <f>'入力シート 着陸回数'!L106</f>
        <v>0.056899004267425335</v>
      </c>
      <c r="L109" s="423"/>
      <c r="M109" s="422"/>
    </row>
    <row r="110" spans="2:13" ht="27.75" customHeight="1" thickBot="1">
      <c r="B110" s="96" t="s">
        <v>35</v>
      </c>
      <c r="C110" s="97" t="s">
        <v>44</v>
      </c>
      <c r="D110" s="346" t="e">
        <f>#REF!</f>
        <v>#REF!</v>
      </c>
      <c r="E110" s="347" t="e">
        <f>#REF!</f>
        <v>#REF!</v>
      </c>
      <c r="F110" s="346" t="e">
        <f>#REF!</f>
        <v>#REF!</v>
      </c>
      <c r="G110" s="347" t="e">
        <f>#REF!</f>
        <v>#REF!</v>
      </c>
      <c r="H110" s="346">
        <f>'入力シート 着陸回数'!E107</f>
        <v>348</v>
      </c>
      <c r="I110" s="348">
        <f>'入力シート 着陸回数'!H107</f>
        <v>204</v>
      </c>
      <c r="J110" s="348">
        <f>'入力シート 着陸回数'!K107</f>
        <v>552</v>
      </c>
      <c r="K110" s="349">
        <f>'入力シート 着陸回数'!L107</f>
        <v>0.10179640718562877</v>
      </c>
      <c r="L110" s="423"/>
      <c r="M110" s="422"/>
    </row>
    <row r="111" spans="8:13" s="56" customFormat="1" ht="14.25">
      <c r="H111" s="332"/>
      <c r="I111" s="332"/>
      <c r="J111" s="332"/>
      <c r="K111" s="332"/>
      <c r="L111" s="424"/>
      <c r="M111" s="424"/>
    </row>
    <row r="112" spans="8:13" s="56" customFormat="1" ht="14.25">
      <c r="H112" s="332"/>
      <c r="I112" s="332"/>
      <c r="J112" s="332"/>
      <c r="K112" s="332"/>
      <c r="L112" s="424"/>
      <c r="M112" s="424"/>
    </row>
    <row r="113" spans="8:13" s="56" customFormat="1" ht="14.25">
      <c r="H113" s="332"/>
      <c r="I113" s="332"/>
      <c r="J113" s="332"/>
      <c r="K113" s="332"/>
      <c r="L113" s="424"/>
      <c r="M113" s="424"/>
    </row>
    <row r="114" spans="12:13" s="56" customFormat="1" ht="14.25">
      <c r="L114" s="424"/>
      <c r="M114" s="424"/>
    </row>
    <row r="115" spans="2:13" s="56" customFormat="1" ht="14.25">
      <c r="B115" s="56">
        <v>1</v>
      </c>
      <c r="L115" s="424"/>
      <c r="M115" s="424"/>
    </row>
    <row r="116" spans="12:13" s="56" customFormat="1" ht="14.25">
      <c r="L116" s="424"/>
      <c r="M116" s="424"/>
    </row>
  </sheetData>
  <sheetProtection/>
  <mergeCells count="89">
    <mergeCell ref="L7:M9"/>
    <mergeCell ref="L48:M50"/>
    <mergeCell ref="L83:M85"/>
    <mergeCell ref="B1:M1"/>
    <mergeCell ref="D2:E2"/>
    <mergeCell ref="F2:G2"/>
    <mergeCell ref="L2:M2"/>
    <mergeCell ref="L6:M6"/>
    <mergeCell ref="L5:M5"/>
    <mergeCell ref="L4:M4"/>
    <mergeCell ref="L3:M3"/>
    <mergeCell ref="H2:K2"/>
    <mergeCell ref="L26:M26"/>
    <mergeCell ref="L25:M25"/>
    <mergeCell ref="L24:M24"/>
    <mergeCell ref="L23:M23"/>
    <mergeCell ref="L22:M22"/>
    <mergeCell ref="L21:M21"/>
    <mergeCell ref="L16:M16"/>
    <mergeCell ref="L15:M15"/>
    <mergeCell ref="L33:M33"/>
    <mergeCell ref="L14:M14"/>
    <mergeCell ref="L13:M13"/>
    <mergeCell ref="L12:M12"/>
    <mergeCell ref="L11:M11"/>
    <mergeCell ref="L10:M10"/>
    <mergeCell ref="L20:M20"/>
    <mergeCell ref="L19:M19"/>
    <mergeCell ref="L18:M18"/>
    <mergeCell ref="L17:M17"/>
    <mergeCell ref="L32:M32"/>
    <mergeCell ref="L31:M31"/>
    <mergeCell ref="L30:M30"/>
    <mergeCell ref="L29:M29"/>
    <mergeCell ref="L28:M28"/>
    <mergeCell ref="L27:M27"/>
    <mergeCell ref="L39:M39"/>
    <mergeCell ref="L38:M38"/>
    <mergeCell ref="L37:M37"/>
    <mergeCell ref="L36:M36"/>
    <mergeCell ref="L35:M35"/>
    <mergeCell ref="L34:M34"/>
    <mergeCell ref="L54:M54"/>
    <mergeCell ref="L53:M53"/>
    <mergeCell ref="L52:M52"/>
    <mergeCell ref="L51:M51"/>
    <mergeCell ref="L47:M47"/>
    <mergeCell ref="L46:M46"/>
    <mergeCell ref="L45:M45"/>
    <mergeCell ref="L44:M44"/>
    <mergeCell ref="L43:M43"/>
    <mergeCell ref="L42:M42"/>
    <mergeCell ref="L41:M41"/>
    <mergeCell ref="L40:M40"/>
    <mergeCell ref="L77:M77"/>
    <mergeCell ref="L76:M76"/>
    <mergeCell ref="L75:M75"/>
    <mergeCell ref="L74:M74"/>
    <mergeCell ref="L73:M73"/>
    <mergeCell ref="L72:M72"/>
    <mergeCell ref="L71:M71"/>
    <mergeCell ref="L70:M70"/>
    <mergeCell ref="L69:M69"/>
    <mergeCell ref="L68:M68"/>
    <mergeCell ref="L67:M67"/>
    <mergeCell ref="L66:M66"/>
    <mergeCell ref="L65:M65"/>
    <mergeCell ref="L64:M64"/>
    <mergeCell ref="L63:M63"/>
    <mergeCell ref="L62:M62"/>
    <mergeCell ref="L61:M61"/>
    <mergeCell ref="L60:M60"/>
    <mergeCell ref="L59:M59"/>
    <mergeCell ref="L58:M58"/>
    <mergeCell ref="L57:M57"/>
    <mergeCell ref="L56:M56"/>
    <mergeCell ref="L55:M55"/>
    <mergeCell ref="L86:M86"/>
    <mergeCell ref="L82:M82"/>
    <mergeCell ref="L81:M81"/>
    <mergeCell ref="L80:M80"/>
    <mergeCell ref="L79:M79"/>
    <mergeCell ref="L78:M78"/>
    <mergeCell ref="L92:M92"/>
    <mergeCell ref="L91:M91"/>
    <mergeCell ref="L90:M90"/>
    <mergeCell ref="L89:M89"/>
    <mergeCell ref="L88:M88"/>
    <mergeCell ref="L87:M87"/>
  </mergeCells>
  <printOptions horizontalCentered="1" vertic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view="pageBreakPreview" zoomScale="70" zoomScaleNormal="50" zoomScaleSheetLayoutView="70" zoomScalePageLayoutView="0" workbookViewId="0" topLeftCell="A103">
      <selection activeCell="G10" sqref="G10"/>
    </sheetView>
  </sheetViews>
  <sheetFormatPr defaultColWidth="9.00390625" defaultRowHeight="13.5"/>
  <cols>
    <col min="1" max="1" width="20.50390625" style="0" customWidth="1"/>
    <col min="2" max="2" width="7.375" style="0" customWidth="1"/>
    <col min="3" max="3" width="25.125" style="0" customWidth="1"/>
    <col min="4" max="4" width="20.125" style="0" customWidth="1"/>
    <col min="5" max="5" width="25.125" style="0" customWidth="1"/>
    <col min="6" max="6" width="20.125" style="0" customWidth="1"/>
    <col min="7" max="7" width="19.625" style="0" customWidth="1"/>
    <col min="8" max="8" width="16.625" style="27" customWidth="1"/>
    <col min="9" max="9" width="19.625" style="27" customWidth="1"/>
    <col min="10" max="10" width="20.125" style="27" customWidth="1"/>
  </cols>
  <sheetData>
    <row r="1" spans="1:10" ht="63.75" customHeight="1" thickBot="1">
      <c r="A1" s="483" t="str">
        <f>'地区別 '!B1</f>
        <v>管内空港の利用概況集計表（平成30年2月速報値）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0" ht="27" thickBot="1" thickTop="1">
      <c r="A2" s="20" t="s">
        <v>54</v>
      </c>
      <c r="B2" s="21"/>
      <c r="C2" s="481" t="s">
        <v>94</v>
      </c>
      <c r="D2" s="482"/>
      <c r="E2" s="481" t="s">
        <v>95</v>
      </c>
      <c r="F2" s="482"/>
      <c r="G2" s="478" t="s">
        <v>91</v>
      </c>
      <c r="H2" s="479"/>
      <c r="I2" s="479"/>
      <c r="J2" s="480"/>
    </row>
    <row r="3" spans="1:10" ht="39" thickBot="1">
      <c r="A3" s="22"/>
      <c r="B3" s="28"/>
      <c r="C3" s="6" t="s">
        <v>0</v>
      </c>
      <c r="D3" s="265" t="s">
        <v>93</v>
      </c>
      <c r="E3" s="32" t="s">
        <v>49</v>
      </c>
      <c r="F3" s="265" t="s">
        <v>93</v>
      </c>
      <c r="G3" s="285" t="s">
        <v>101</v>
      </c>
      <c r="H3" s="360" t="s">
        <v>102</v>
      </c>
      <c r="I3" s="350" t="s">
        <v>103</v>
      </c>
      <c r="J3" s="266" t="s">
        <v>93</v>
      </c>
    </row>
    <row r="4" spans="1:10" ht="30" customHeight="1">
      <c r="A4" s="219"/>
      <c r="B4" s="212" t="s">
        <v>44</v>
      </c>
      <c r="C4" s="267">
        <f>'地区別 '!D4</f>
        <v>1944296</v>
      </c>
      <c r="D4" s="268">
        <f>'地区別 '!E4</f>
        <v>0.06945562874857547</v>
      </c>
      <c r="E4" s="267">
        <f>'地区別 '!F4</f>
        <v>12245065</v>
      </c>
      <c r="F4" s="268">
        <f>'地区別 '!G4</f>
        <v>-0.048494877634915</v>
      </c>
      <c r="G4" s="293">
        <f>'地区別 '!H4</f>
        <v>7040</v>
      </c>
      <c r="H4" s="361">
        <f>'地区別 '!I4</f>
        <v>224</v>
      </c>
      <c r="I4" s="351">
        <f>'地区別 '!J4</f>
        <v>7264</v>
      </c>
      <c r="J4" s="268">
        <f>'地区別 '!K4</f>
        <v>-0.010758545553588461</v>
      </c>
    </row>
    <row r="5" spans="1:10" ht="30" customHeight="1">
      <c r="A5" s="220" t="s">
        <v>38</v>
      </c>
      <c r="B5" s="213" t="s">
        <v>45</v>
      </c>
      <c r="C5" s="269">
        <f>'地区別 '!D5</f>
        <v>394647</v>
      </c>
      <c r="D5" s="270">
        <f>'地区別 '!E5</f>
        <v>0.19019428075106615</v>
      </c>
      <c r="E5" s="269">
        <f>'地区別 '!F5</f>
        <v>2787152</v>
      </c>
      <c r="F5" s="270">
        <f>'地区別 '!G5</f>
        <v>2.176523953126318</v>
      </c>
      <c r="G5" s="294">
        <f>'地区別 '!H5</f>
        <v>917</v>
      </c>
      <c r="H5" s="362">
        <f>'地区別 '!I5</f>
        <v>130</v>
      </c>
      <c r="I5" s="352">
        <f>'地区別 '!J5</f>
        <v>1047</v>
      </c>
      <c r="J5" s="270">
        <f>'地区別 '!K5</f>
        <v>0.25841346153846145</v>
      </c>
    </row>
    <row r="6" spans="1:10" ht="30" customHeight="1" thickBot="1">
      <c r="A6" s="221"/>
      <c r="B6" s="7" t="s">
        <v>1</v>
      </c>
      <c r="C6" s="271">
        <f>'地区別 '!D6</f>
        <v>2338943</v>
      </c>
      <c r="D6" s="272">
        <f>'地区別 '!E6</f>
        <v>0.08807986207705043</v>
      </c>
      <c r="E6" s="271">
        <f>'地区別 '!F6</f>
        <v>15032217</v>
      </c>
      <c r="F6" s="272">
        <f>'地区別 '!G6</f>
        <v>0.09352453247445269</v>
      </c>
      <c r="G6" s="295">
        <f>'地区別 '!H6</f>
        <v>7957</v>
      </c>
      <c r="H6" s="363">
        <f>'地区別 '!I6</f>
        <v>354</v>
      </c>
      <c r="I6" s="353">
        <f>'地区別 '!J6</f>
        <v>8311</v>
      </c>
      <c r="J6" s="272">
        <f>'地区別 '!K6</f>
        <v>0.016636085626911212</v>
      </c>
    </row>
    <row r="7" spans="1:10" ht="30" customHeight="1">
      <c r="A7" s="34"/>
      <c r="B7" s="214" t="s">
        <v>44</v>
      </c>
      <c r="C7" s="267">
        <f>'地区別 '!D7</f>
        <v>1539681</v>
      </c>
      <c r="D7" s="268">
        <f>'地区別 '!E7</f>
        <v>0.07148046648285344</v>
      </c>
      <c r="E7" s="267">
        <f>'地区別 '!F7</f>
        <v>11188142</v>
      </c>
      <c r="F7" s="268">
        <f>'地区別 '!G7</f>
        <v>-0.04189490025317355</v>
      </c>
      <c r="G7" s="293">
        <f>'地区別 '!H7</f>
        <v>4846</v>
      </c>
      <c r="H7" s="361">
        <f>'地区別 '!I7</f>
        <v>30</v>
      </c>
      <c r="I7" s="351">
        <f>'地区別 '!J7</f>
        <v>4876</v>
      </c>
      <c r="J7" s="268">
        <f>'地区別 '!K7</f>
        <v>-0.006924643584521384</v>
      </c>
    </row>
    <row r="8" spans="1:10" ht="30" customHeight="1">
      <c r="A8" s="34" t="s">
        <v>4</v>
      </c>
      <c r="B8" s="3" t="s">
        <v>45</v>
      </c>
      <c r="C8" s="269">
        <f>'地区別 '!D8</f>
        <v>368300</v>
      </c>
      <c r="D8" s="270">
        <f>'地区別 '!E8</f>
        <v>0.24112041193200962</v>
      </c>
      <c r="E8" s="269">
        <f>'地区別 '!F8</f>
        <v>2787152</v>
      </c>
      <c r="F8" s="270">
        <f>'地区別 '!G8</f>
        <v>2.176523953126318</v>
      </c>
      <c r="G8" s="294">
        <f>'地区別 '!H8</f>
        <v>862</v>
      </c>
      <c r="H8" s="362">
        <f>'地区別 '!I8</f>
        <v>101</v>
      </c>
      <c r="I8" s="352">
        <f>'地区別 '!J8</f>
        <v>963</v>
      </c>
      <c r="J8" s="270">
        <f>'地区別 '!K8</f>
        <v>0.34685314685314683</v>
      </c>
    </row>
    <row r="9" spans="1:10" ht="30" customHeight="1">
      <c r="A9" s="35"/>
      <c r="B9" s="3" t="s">
        <v>1</v>
      </c>
      <c r="C9" s="269">
        <f>'地区別 '!D9</f>
        <v>1907981</v>
      </c>
      <c r="D9" s="270">
        <f>'地区別 '!E9</f>
        <v>0.10051657885902743</v>
      </c>
      <c r="E9" s="269">
        <f>'地区別 '!F9</f>
        <v>13975294</v>
      </c>
      <c r="F9" s="270">
        <f>'地区別 '!G9</f>
        <v>0.11314474018115472</v>
      </c>
      <c r="G9" s="294">
        <f>'地区別 '!H9</f>
        <v>5708</v>
      </c>
      <c r="H9" s="362">
        <f>'地区別 '!I9</f>
        <v>131</v>
      </c>
      <c r="I9" s="352">
        <f>'地区別 '!J9</f>
        <v>5839</v>
      </c>
      <c r="J9" s="270">
        <f>'地区別 '!K9</f>
        <v>0.03804444444444455</v>
      </c>
    </row>
    <row r="10" spans="1:10" ht="30" customHeight="1">
      <c r="A10" s="211"/>
      <c r="B10" s="3" t="s">
        <v>44</v>
      </c>
      <c r="C10" s="269">
        <f>'地区別 '!D10</f>
        <v>86886</v>
      </c>
      <c r="D10" s="270">
        <f>'地区別 '!E10</f>
        <v>0.10365063638442185</v>
      </c>
      <c r="E10" s="269">
        <f>'地区別 '!F10</f>
        <v>295616</v>
      </c>
      <c r="F10" s="270">
        <f>'地区別 '!G10</f>
        <v>-0.049398992854799983</v>
      </c>
      <c r="G10" s="294">
        <f>'地区別 '!H10</f>
        <v>224</v>
      </c>
      <c r="H10" s="362">
        <f>'地区別 '!I10</f>
        <v>28</v>
      </c>
      <c r="I10" s="352">
        <f>'地区別 '!J10</f>
        <v>252</v>
      </c>
      <c r="J10" s="270">
        <f>'地区別 '!K10</f>
        <v>0.07692307692307687</v>
      </c>
    </row>
    <row r="11" spans="1:10" ht="30" customHeight="1">
      <c r="A11" s="34" t="s">
        <v>5</v>
      </c>
      <c r="B11" s="3" t="s">
        <v>45</v>
      </c>
      <c r="C11" s="269">
        <f>'地区別 '!D11</f>
        <v>8584</v>
      </c>
      <c r="D11" s="270">
        <f>'地区別 '!E11</f>
        <v>-0.19625468164794002</v>
      </c>
      <c r="E11" s="269">
        <f>'地区別 '!F11</f>
        <v>0</v>
      </c>
      <c r="F11" s="270" t="str">
        <f>'地区別 '!G11</f>
        <v>　　　　　 －</v>
      </c>
      <c r="G11" s="294">
        <f>'地区別 '!H11</f>
        <v>8</v>
      </c>
      <c r="H11" s="362">
        <f>'地区別 '!I11</f>
        <v>22</v>
      </c>
      <c r="I11" s="352">
        <f>'地区別 '!J11</f>
        <v>30</v>
      </c>
      <c r="J11" s="270">
        <f>'地区別 '!K11</f>
        <v>-0.1428571428571429</v>
      </c>
    </row>
    <row r="12" spans="1:10" ht="30" customHeight="1">
      <c r="A12" s="34"/>
      <c r="B12" s="3" t="s">
        <v>1</v>
      </c>
      <c r="C12" s="269">
        <f>'地区別 '!D12</f>
        <v>95470</v>
      </c>
      <c r="D12" s="270">
        <f>'地区別 '!E12</f>
        <v>0.06782542558664972</v>
      </c>
      <c r="E12" s="269">
        <f>'地区別 '!F12</f>
        <v>295616</v>
      </c>
      <c r="F12" s="270">
        <f>'地区別 '!G12</f>
        <v>-0.049398992854799983</v>
      </c>
      <c r="G12" s="294">
        <f>'地区別 '!H12</f>
        <v>232</v>
      </c>
      <c r="H12" s="362">
        <f>'地区別 '!I12</f>
        <v>50</v>
      </c>
      <c r="I12" s="352">
        <f>'地区別 '!J12</f>
        <v>282</v>
      </c>
      <c r="J12" s="270">
        <f>'地区別 '!K12</f>
        <v>0.048327137546468446</v>
      </c>
    </row>
    <row r="13" spans="1:10" ht="30" customHeight="1">
      <c r="A13" s="33"/>
      <c r="B13" s="3" t="s">
        <v>44</v>
      </c>
      <c r="C13" s="269">
        <f>'地区別 '!D13</f>
        <v>6413</v>
      </c>
      <c r="D13" s="270">
        <f>'地区別 '!E13</f>
        <v>0.0843760568143388</v>
      </c>
      <c r="E13" s="269">
        <f>'地区別 '!F13</f>
        <v>5029</v>
      </c>
      <c r="F13" s="270">
        <f>'地区別 '!G13</f>
        <v>-0.6693405220593069</v>
      </c>
      <c r="G13" s="294">
        <f>'地区別 '!H13</f>
        <v>71</v>
      </c>
      <c r="H13" s="362">
        <f>'地区別 '!I13</f>
        <v>1</v>
      </c>
      <c r="I13" s="352">
        <f>'地区別 '!J13</f>
        <v>72</v>
      </c>
      <c r="J13" s="270">
        <f>'地区別 '!K13</f>
        <v>0.04347826086956519</v>
      </c>
    </row>
    <row r="14" spans="1:10" ht="30" customHeight="1">
      <c r="A14" s="34" t="s">
        <v>6</v>
      </c>
      <c r="B14" s="3" t="s">
        <v>45</v>
      </c>
      <c r="C14" s="269">
        <f>'地区別 '!D14</f>
        <v>0</v>
      </c>
      <c r="D14" s="270" t="str">
        <f>'地区別 '!E14</f>
        <v>　　　　　 －</v>
      </c>
      <c r="E14" s="269">
        <f>'地区別 '!F14</f>
        <v>0</v>
      </c>
      <c r="F14" s="270" t="str">
        <f>'地区別 '!G14</f>
        <v>　　　　　 －</v>
      </c>
      <c r="G14" s="294">
        <f>'地区別 '!H14</f>
        <v>0</v>
      </c>
      <c r="H14" s="362">
        <f>'地区別 '!I14</f>
        <v>0</v>
      </c>
      <c r="I14" s="352">
        <f>'地区別 '!J14</f>
        <v>0</v>
      </c>
      <c r="J14" s="270" t="str">
        <f>'地区別 '!K14</f>
        <v>　　　　　 －</v>
      </c>
    </row>
    <row r="15" spans="1:10" ht="30" customHeight="1">
      <c r="A15" s="35"/>
      <c r="B15" s="3" t="s">
        <v>1</v>
      </c>
      <c r="C15" s="269">
        <f>'地区別 '!D15</f>
        <v>6413</v>
      </c>
      <c r="D15" s="270">
        <f>'地区別 '!E15</f>
        <v>0.0843760568143388</v>
      </c>
      <c r="E15" s="269">
        <f>'地区別 '!F15</f>
        <v>5029</v>
      </c>
      <c r="F15" s="270">
        <f>'地区別 '!G15</f>
        <v>-0.6693405220593069</v>
      </c>
      <c r="G15" s="294">
        <f>'地区別 '!H15</f>
        <v>71</v>
      </c>
      <c r="H15" s="362">
        <f>'地区別 '!I15</f>
        <v>1</v>
      </c>
      <c r="I15" s="352">
        <f>'地区別 '!J15</f>
        <v>72</v>
      </c>
      <c r="J15" s="270">
        <f>'地区別 '!K15</f>
        <v>0.04347826086956519</v>
      </c>
    </row>
    <row r="16" spans="1:10" ht="30" customHeight="1">
      <c r="A16" s="34"/>
      <c r="B16" s="3" t="s">
        <v>44</v>
      </c>
      <c r="C16" s="269">
        <f>'地区別 '!D16</f>
        <v>54468</v>
      </c>
      <c r="D16" s="270">
        <f>'地区別 '!E16</f>
        <v>0.07951482479784366</v>
      </c>
      <c r="E16" s="269">
        <f>'地区別 '!F16</f>
        <v>144441</v>
      </c>
      <c r="F16" s="270">
        <f>'地区別 '!G16</f>
        <v>0.039076606550654924</v>
      </c>
      <c r="G16" s="294">
        <f>'地区別 '!H16</f>
        <v>348</v>
      </c>
      <c r="H16" s="362">
        <f>'地区別 '!I16</f>
        <v>0</v>
      </c>
      <c r="I16" s="352">
        <f>'地区別 '!J16</f>
        <v>348</v>
      </c>
      <c r="J16" s="270">
        <f>'地区別 '!K16</f>
        <v>-0.05434782608695654</v>
      </c>
    </row>
    <row r="17" spans="1:10" ht="30" customHeight="1">
      <c r="A17" s="34" t="s">
        <v>8</v>
      </c>
      <c r="B17" s="3" t="s">
        <v>45</v>
      </c>
      <c r="C17" s="269">
        <f>'地区別 '!D17</f>
        <v>0</v>
      </c>
      <c r="D17" s="270" t="str">
        <f>'地区別 '!E17</f>
        <v>　　　　　 －</v>
      </c>
      <c r="E17" s="269">
        <f>'地区別 '!F17</f>
        <v>0</v>
      </c>
      <c r="F17" s="270" t="str">
        <f>'地区別 '!G17</f>
        <v>　　　　　 －</v>
      </c>
      <c r="G17" s="294">
        <f>'地区別 '!H17</f>
        <v>0</v>
      </c>
      <c r="H17" s="362">
        <f>'地区別 '!I17</f>
        <v>0</v>
      </c>
      <c r="I17" s="352">
        <f>'地区別 '!J17</f>
        <v>0</v>
      </c>
      <c r="J17" s="270" t="str">
        <f>'地区別 '!K17</f>
        <v>　　　　　 －</v>
      </c>
    </row>
    <row r="18" spans="1:10" ht="30" customHeight="1">
      <c r="A18" s="35"/>
      <c r="B18" s="3" t="s">
        <v>1</v>
      </c>
      <c r="C18" s="269">
        <f>'地区別 '!D18</f>
        <v>54468</v>
      </c>
      <c r="D18" s="270">
        <f>'地区別 '!E18</f>
        <v>0.07951482479784366</v>
      </c>
      <c r="E18" s="269">
        <f>'地区別 '!F18</f>
        <v>144441</v>
      </c>
      <c r="F18" s="270">
        <f>'地区別 '!G18</f>
        <v>0.039076606550654924</v>
      </c>
      <c r="G18" s="294">
        <f>'地区別 '!H18</f>
        <v>348</v>
      </c>
      <c r="H18" s="362">
        <f>'地区別 '!I18</f>
        <v>0</v>
      </c>
      <c r="I18" s="352">
        <f>'地区別 '!J18</f>
        <v>348</v>
      </c>
      <c r="J18" s="270">
        <f>'地区別 '!K18</f>
        <v>-0.05434782608695654</v>
      </c>
    </row>
    <row r="19" spans="1:10" ht="30" customHeight="1">
      <c r="A19" s="33"/>
      <c r="B19" s="3" t="s">
        <v>44</v>
      </c>
      <c r="C19" s="269">
        <f>'地区別 '!D19</f>
        <v>51528</v>
      </c>
      <c r="D19" s="270">
        <f>'地区別 '!E19</f>
        <v>0.05077694848892689</v>
      </c>
      <c r="E19" s="269">
        <f>'地区別 '!F19</f>
        <v>139439</v>
      </c>
      <c r="F19" s="270">
        <f>'地区別 '!G19</f>
        <v>0.07869818823201769</v>
      </c>
      <c r="G19" s="294">
        <f>'地区別 '!H19</f>
        <v>196</v>
      </c>
      <c r="H19" s="362">
        <f>'地区別 '!I19</f>
        <v>12</v>
      </c>
      <c r="I19" s="352">
        <f>'地区別 '!J19</f>
        <v>208</v>
      </c>
      <c r="J19" s="270">
        <f>'地区別 '!K19</f>
        <v>-0.032558139534883734</v>
      </c>
    </row>
    <row r="20" spans="1:10" ht="30" customHeight="1">
      <c r="A20" s="34" t="s">
        <v>9</v>
      </c>
      <c r="B20" s="3" t="s">
        <v>45</v>
      </c>
      <c r="C20" s="269">
        <f>'地区別 '!D20</f>
        <v>2237</v>
      </c>
      <c r="D20" s="270">
        <f>'地区別 '!E20</f>
        <v>-0.00533570475767009</v>
      </c>
      <c r="E20" s="269">
        <f>'地区別 '!F20</f>
        <v>0</v>
      </c>
      <c r="F20" s="270" t="str">
        <f>'地区別 '!G20</f>
        <v>　　　　　 －</v>
      </c>
      <c r="G20" s="294">
        <f>'地区別 '!H20</f>
        <v>0</v>
      </c>
      <c r="H20" s="362">
        <f>'地区別 '!I20</f>
        <v>5</v>
      </c>
      <c r="I20" s="352">
        <f>'地区別 '!J20</f>
        <v>5</v>
      </c>
      <c r="J20" s="270">
        <f>'地区別 '!K20</f>
        <v>0</v>
      </c>
    </row>
    <row r="21" spans="1:10" ht="30" customHeight="1">
      <c r="A21" s="35"/>
      <c r="B21" s="3" t="s">
        <v>1</v>
      </c>
      <c r="C21" s="269">
        <f>'地区別 '!D21</f>
        <v>53765</v>
      </c>
      <c r="D21" s="270">
        <f>'地区別 '!E21</f>
        <v>0.04831633747343389</v>
      </c>
      <c r="E21" s="269">
        <f>'地区別 '!F21</f>
        <v>139439</v>
      </c>
      <c r="F21" s="270">
        <f>'地区別 '!G21</f>
        <v>0.07869818823201769</v>
      </c>
      <c r="G21" s="294">
        <f>'地区別 '!H21</f>
        <v>196</v>
      </c>
      <c r="H21" s="362">
        <f>'地区別 '!I21</f>
        <v>17</v>
      </c>
      <c r="I21" s="352">
        <f>'地区別 '!J21</f>
        <v>213</v>
      </c>
      <c r="J21" s="270">
        <f>'地区別 '!K21</f>
        <v>-0.03181818181818186</v>
      </c>
    </row>
    <row r="22" spans="1:10" ht="30" customHeight="1">
      <c r="A22" s="33"/>
      <c r="B22" s="3" t="s">
        <v>44</v>
      </c>
      <c r="C22" s="269">
        <f>'地区別 '!D22</f>
        <v>97674</v>
      </c>
      <c r="D22" s="270">
        <f>'地区別 '!E22</f>
        <v>0.039925897534176524</v>
      </c>
      <c r="E22" s="269">
        <f>'地区別 '!F22</f>
        <v>360589</v>
      </c>
      <c r="F22" s="270">
        <f>'地区別 '!G22</f>
        <v>-0.13739848095209617</v>
      </c>
      <c r="G22" s="294">
        <f>'地区別 '!H22</f>
        <v>551</v>
      </c>
      <c r="H22" s="362">
        <f>'地区別 '!I22</f>
        <v>6</v>
      </c>
      <c r="I22" s="352">
        <f>'地区別 '!J22</f>
        <v>557</v>
      </c>
      <c r="J22" s="270">
        <f>'地区別 '!K22</f>
        <v>-0.046232876712328785</v>
      </c>
    </row>
    <row r="23" spans="1:10" ht="30" customHeight="1">
      <c r="A23" s="34" t="s">
        <v>10</v>
      </c>
      <c r="B23" s="3" t="s">
        <v>45</v>
      </c>
      <c r="C23" s="269">
        <f>'地区別 '!D23</f>
        <v>15526</v>
      </c>
      <c r="D23" s="270">
        <f>'地区別 '!E23</f>
        <v>-0.29121205204291256</v>
      </c>
      <c r="E23" s="269">
        <f>'地区別 '!F23</f>
        <v>0</v>
      </c>
      <c r="F23" s="270" t="str">
        <f>'地区別 '!G23</f>
        <v>　　　　　 －</v>
      </c>
      <c r="G23" s="294">
        <f>'地区別 '!H23</f>
        <v>47</v>
      </c>
      <c r="H23" s="362">
        <f>'地区別 '!I23</f>
        <v>2</v>
      </c>
      <c r="I23" s="352">
        <f>'地区別 '!J23</f>
        <v>49</v>
      </c>
      <c r="J23" s="270">
        <f>'地区別 '!K23</f>
        <v>-0.36363636363636365</v>
      </c>
    </row>
    <row r="24" spans="1:10" ht="30" customHeight="1">
      <c r="A24" s="35"/>
      <c r="B24" s="3" t="s">
        <v>1</v>
      </c>
      <c r="C24" s="269">
        <f>'地区別 '!D24</f>
        <v>113200</v>
      </c>
      <c r="D24" s="270">
        <f>'地区別 '!E24</f>
        <v>-0.022697251983527456</v>
      </c>
      <c r="E24" s="269">
        <f>'地区別 '!F24</f>
        <v>360589</v>
      </c>
      <c r="F24" s="270">
        <f>'地区別 '!G24</f>
        <v>-0.13739848095209617</v>
      </c>
      <c r="G24" s="294">
        <f>'地区別 '!H24</f>
        <v>598</v>
      </c>
      <c r="H24" s="362">
        <f>'地区別 '!I24</f>
        <v>8</v>
      </c>
      <c r="I24" s="352">
        <f>'地区別 '!J24</f>
        <v>606</v>
      </c>
      <c r="J24" s="270">
        <f>'地区別 '!K24</f>
        <v>-0.08320726172465964</v>
      </c>
    </row>
    <row r="25" spans="1:10" ht="30" customHeight="1">
      <c r="A25" s="25" t="s">
        <v>16</v>
      </c>
      <c r="B25" s="3" t="s">
        <v>44</v>
      </c>
      <c r="C25" s="269">
        <f>'地区別 '!D25</f>
        <v>1341</v>
      </c>
      <c r="D25" s="270">
        <f>'地区別 '!E25</f>
        <v>-0.04487179487179482</v>
      </c>
      <c r="E25" s="269">
        <f>'地区別 '!F25</f>
        <v>0</v>
      </c>
      <c r="F25" s="270" t="str">
        <f>'地区別 '!G25</f>
        <v>　　　　　 －</v>
      </c>
      <c r="G25" s="294">
        <f>'地区別 '!H25</f>
        <v>26</v>
      </c>
      <c r="H25" s="362">
        <f>'地区別 '!I25</f>
        <v>0</v>
      </c>
      <c r="I25" s="352">
        <f>'地区別 '!J25</f>
        <v>26</v>
      </c>
      <c r="J25" s="270">
        <f>'地区別 '!K25</f>
        <v>-0.0714285714285714</v>
      </c>
    </row>
    <row r="26" spans="1:10" ht="30" customHeight="1">
      <c r="A26" s="25" t="s">
        <v>17</v>
      </c>
      <c r="B26" s="3" t="s">
        <v>44</v>
      </c>
      <c r="C26" s="269" t="str">
        <f>'地区別 '!D26</f>
        <v>-</v>
      </c>
      <c r="D26" s="270" t="str">
        <f>'地区別 '!E26</f>
        <v>-</v>
      </c>
      <c r="E26" s="269" t="str">
        <f>'地区別 '!F26</f>
        <v>-</v>
      </c>
      <c r="F26" s="270" t="str">
        <f>'地区別 '!G26</f>
        <v>-</v>
      </c>
      <c r="G26" s="294" t="str">
        <f>'地区別 '!H26</f>
        <v>-</v>
      </c>
      <c r="H26" s="362" t="str">
        <f>'地区別 '!I26</f>
        <v>-</v>
      </c>
      <c r="I26" s="352" t="str">
        <f>'地区別 '!J26</f>
        <v>-</v>
      </c>
      <c r="J26" s="270" t="str">
        <f>'地区別 '!K26</f>
        <v>-</v>
      </c>
    </row>
    <row r="27" spans="1:10" ht="30" customHeight="1">
      <c r="A27" s="25" t="s">
        <v>18</v>
      </c>
      <c r="B27" s="3" t="s">
        <v>44</v>
      </c>
      <c r="C27" s="269">
        <f>'地区別 '!D27</f>
        <v>676</v>
      </c>
      <c r="D27" s="270">
        <f>'地区別 '!E27</f>
        <v>-0.21395348837209305</v>
      </c>
      <c r="E27" s="269">
        <f>'地区別 '!F27</f>
        <v>457</v>
      </c>
      <c r="F27" s="270">
        <f>'地区別 '!G27</f>
        <v>-0.1705989110707804</v>
      </c>
      <c r="G27" s="294">
        <f>'地区別 '!H27</f>
        <v>24</v>
      </c>
      <c r="H27" s="362">
        <f>'地区別 '!I27</f>
        <v>0</v>
      </c>
      <c r="I27" s="352">
        <f>'地区別 '!J27</f>
        <v>24</v>
      </c>
      <c r="J27" s="270">
        <f>'地区別 '!K27</f>
        <v>-0.1724137931034483</v>
      </c>
    </row>
    <row r="28" spans="1:10" ht="30" customHeight="1">
      <c r="A28" s="25"/>
      <c r="B28" s="3" t="s">
        <v>44</v>
      </c>
      <c r="C28" s="269">
        <f>'地区別 '!D28</f>
        <v>14131</v>
      </c>
      <c r="D28" s="270">
        <f>'地区別 '!E28</f>
        <v>0.08068216579993881</v>
      </c>
      <c r="E28" s="269">
        <f>'地区別 '!F28</f>
        <v>22514</v>
      </c>
      <c r="F28" s="270">
        <f>'地区別 '!G28</f>
        <v>0.1521416508878768</v>
      </c>
      <c r="G28" s="294">
        <f>'地区別 '!H28</f>
        <v>109</v>
      </c>
      <c r="H28" s="362">
        <f>'地区別 '!I28</f>
        <v>6</v>
      </c>
      <c r="I28" s="352">
        <f>'地区別 '!J28</f>
        <v>115</v>
      </c>
      <c r="J28" s="270">
        <f>'地区別 '!K28</f>
        <v>-0.04958677685950408</v>
      </c>
    </row>
    <row r="29" spans="1:10" ht="30" customHeight="1">
      <c r="A29" s="23" t="s">
        <v>19</v>
      </c>
      <c r="B29" s="3" t="s">
        <v>45</v>
      </c>
      <c r="C29" s="269">
        <f>'地区別 '!D29</f>
        <v>0</v>
      </c>
      <c r="D29" s="270" t="str">
        <f>'地区別 '!E29</f>
        <v>　　　　　 －</v>
      </c>
      <c r="E29" s="269">
        <f>'地区別 '!F29</f>
        <v>0</v>
      </c>
      <c r="F29" s="270" t="str">
        <f>'地区別 '!G29</f>
        <v>　　　　　 －</v>
      </c>
      <c r="G29" s="294">
        <f>'地区別 '!H29</f>
        <v>0</v>
      </c>
      <c r="H29" s="362">
        <f>'地区別 '!I29</f>
        <v>0</v>
      </c>
      <c r="I29" s="352">
        <f>'地区別 '!J29</f>
        <v>0</v>
      </c>
      <c r="J29" s="270" t="str">
        <f>'地区別 '!K29</f>
        <v>　　　　　 －</v>
      </c>
    </row>
    <row r="30" spans="1:10" ht="30" customHeight="1">
      <c r="A30" s="24"/>
      <c r="B30" s="3" t="s">
        <v>1</v>
      </c>
      <c r="C30" s="269">
        <f>'地区別 '!D30</f>
        <v>14131</v>
      </c>
      <c r="D30" s="270">
        <f>'地区別 '!E30</f>
        <v>0.08068216579993881</v>
      </c>
      <c r="E30" s="269">
        <f>'地区別 '!F30</f>
        <v>22514</v>
      </c>
      <c r="F30" s="270">
        <f>'地区別 '!G30</f>
        <v>0.1521416508878768</v>
      </c>
      <c r="G30" s="294">
        <f>'地区別 '!H30</f>
        <v>109</v>
      </c>
      <c r="H30" s="362">
        <f>'地区別 '!I30</f>
        <v>6</v>
      </c>
      <c r="I30" s="352">
        <f>'地区別 '!J30</f>
        <v>115</v>
      </c>
      <c r="J30" s="270">
        <f>'地区別 '!K30</f>
        <v>-0.04958677685950408</v>
      </c>
    </row>
    <row r="31" spans="1:10" ht="30" customHeight="1">
      <c r="A31" s="168" t="s">
        <v>77</v>
      </c>
      <c r="B31" s="3" t="s">
        <v>44</v>
      </c>
      <c r="C31" s="269">
        <f>'地区別 '!D31</f>
        <v>6514</v>
      </c>
      <c r="D31" s="270">
        <f>'地区別 '!E31</f>
        <v>-0.1026312164209946</v>
      </c>
      <c r="E31" s="269">
        <f>'地区別 '!F31</f>
        <v>253</v>
      </c>
      <c r="F31" s="270">
        <f>'地区別 '!G31</f>
        <v>-0.47291666666666665</v>
      </c>
      <c r="G31" s="294">
        <f>'地区別 '!H31</f>
        <v>28</v>
      </c>
      <c r="H31" s="362">
        <f>'地区別 '!I31</f>
        <v>0</v>
      </c>
      <c r="I31" s="352">
        <f>'地区別 '!J31</f>
        <v>28</v>
      </c>
      <c r="J31" s="270">
        <f>'地区別 '!K31</f>
        <v>0</v>
      </c>
    </row>
    <row r="32" spans="1:10" ht="30" customHeight="1">
      <c r="A32" s="25"/>
      <c r="B32" s="3" t="s">
        <v>44</v>
      </c>
      <c r="C32" s="269">
        <f>'地区別 '!D32</f>
        <v>69221</v>
      </c>
      <c r="D32" s="270">
        <f>'地区別 '!E32</f>
        <v>0.07047197822590623</v>
      </c>
      <c r="E32" s="269">
        <f>'地区別 '!F32</f>
        <v>87882</v>
      </c>
      <c r="F32" s="270">
        <f>'地区別 '!G32</f>
        <v>-0.4450457504783435</v>
      </c>
      <c r="G32" s="294">
        <f>'地区別 '!H32</f>
        <v>329</v>
      </c>
      <c r="H32" s="362">
        <f>'地区別 '!I32</f>
        <v>24</v>
      </c>
      <c r="I32" s="352">
        <f>'地区別 '!J32</f>
        <v>353</v>
      </c>
      <c r="J32" s="270">
        <f>'地区別 '!K32</f>
        <v>-0.005633802816901401</v>
      </c>
    </row>
    <row r="33" spans="1:10" ht="30" customHeight="1">
      <c r="A33" s="34" t="s">
        <v>20</v>
      </c>
      <c r="B33" s="8" t="s">
        <v>45</v>
      </c>
      <c r="C33" s="273">
        <f>'地区別 '!D33</f>
        <v>0</v>
      </c>
      <c r="D33" s="274" t="str">
        <f>'地区別 '!E33</f>
        <v>　　　　　 －</v>
      </c>
      <c r="E33" s="273">
        <f>'地区別 '!F33</f>
        <v>0</v>
      </c>
      <c r="F33" s="274" t="str">
        <f>'地区別 '!G33</f>
        <v>　　　　　 －</v>
      </c>
      <c r="G33" s="296">
        <f>'地区別 '!H33</f>
        <v>0</v>
      </c>
      <c r="H33" s="364">
        <f>'地区別 '!I33</f>
        <v>0</v>
      </c>
      <c r="I33" s="354">
        <f>'地区別 '!J33</f>
        <v>0</v>
      </c>
      <c r="J33" s="274" t="str">
        <f>'地区別 '!K33</f>
        <v>　　　　　 －</v>
      </c>
    </row>
    <row r="34" spans="1:10" ht="30" customHeight="1">
      <c r="A34" s="34"/>
      <c r="B34" s="8" t="s">
        <v>1</v>
      </c>
      <c r="C34" s="269">
        <f>'地区別 '!D34</f>
        <v>69221</v>
      </c>
      <c r="D34" s="275">
        <f>'地区別 '!E34</f>
        <v>0.07047197822590623</v>
      </c>
      <c r="E34" s="269">
        <f>'地区別 '!F34</f>
        <v>87882</v>
      </c>
      <c r="F34" s="275">
        <f>'地区別 '!G34</f>
        <v>-0.4450457504783435</v>
      </c>
      <c r="G34" s="297">
        <f>'地区別 '!H34</f>
        <v>329</v>
      </c>
      <c r="H34" s="365">
        <f>'地区別 '!I34</f>
        <v>24</v>
      </c>
      <c r="I34" s="355">
        <f>'地区別 '!J34</f>
        <v>353</v>
      </c>
      <c r="J34" s="275">
        <f>'地区別 '!K34</f>
        <v>-0.005633802816901401</v>
      </c>
    </row>
    <row r="35" spans="1:10" ht="30" customHeight="1" thickBot="1">
      <c r="A35" s="33" t="s">
        <v>32</v>
      </c>
      <c r="B35" s="4" t="s">
        <v>44</v>
      </c>
      <c r="C35" s="269">
        <f>'地区別 '!D35</f>
        <v>15763</v>
      </c>
      <c r="D35" s="270">
        <f>'地区別 '!E35</f>
        <v>0.001652157336214044</v>
      </c>
      <c r="E35" s="269">
        <f>'地区別 '!F35</f>
        <v>703</v>
      </c>
      <c r="F35" s="270">
        <f>'地区別 '!G35</f>
        <v>0.894878706199461</v>
      </c>
      <c r="G35" s="294">
        <f>'地区別 '!H35</f>
        <v>288</v>
      </c>
      <c r="H35" s="362">
        <f>'地区別 '!I35</f>
        <v>117</v>
      </c>
      <c r="I35" s="352">
        <f>'地区別 '!J35</f>
        <v>405</v>
      </c>
      <c r="J35" s="270">
        <f>'地区別 '!K35</f>
        <v>0.00746268656716409</v>
      </c>
    </row>
    <row r="36" spans="1:10" ht="30" customHeight="1">
      <c r="A36" s="219"/>
      <c r="B36" s="212" t="s">
        <v>44</v>
      </c>
      <c r="C36" s="267">
        <f>'地区別 '!D36</f>
        <v>503204</v>
      </c>
      <c r="D36" s="268">
        <f>'地区別 '!E36</f>
        <v>0.08836163079917814</v>
      </c>
      <c r="E36" s="267">
        <f>'地区別 '!F36</f>
        <v>691857</v>
      </c>
      <c r="F36" s="268">
        <f>'地区別 '!G36</f>
        <v>-0.04054799915683904</v>
      </c>
      <c r="G36" s="293">
        <f>'地区別 '!H36</f>
        <v>3533</v>
      </c>
      <c r="H36" s="361">
        <f>'地区別 '!I36</f>
        <v>468</v>
      </c>
      <c r="I36" s="351">
        <f>'地区別 '!J36</f>
        <v>4001</v>
      </c>
      <c r="J36" s="268">
        <f>'地区別 '!K36</f>
        <v>0.0866376969038567</v>
      </c>
    </row>
    <row r="37" spans="1:10" ht="30" customHeight="1">
      <c r="A37" s="220" t="s">
        <v>39</v>
      </c>
      <c r="B37" s="213" t="s">
        <v>45</v>
      </c>
      <c r="C37" s="269">
        <f>'地区別 '!D37</f>
        <v>47794</v>
      </c>
      <c r="D37" s="270">
        <f>'地区別 '!E37</f>
        <v>0.22687134202690218</v>
      </c>
      <c r="E37" s="269">
        <f>'地区別 '!F37</f>
        <v>8726</v>
      </c>
      <c r="F37" s="270">
        <f>'地区別 '!G37</f>
        <v>-0.5809441482975556</v>
      </c>
      <c r="G37" s="294">
        <f>'地区別 '!H37</f>
        <v>118</v>
      </c>
      <c r="H37" s="362">
        <f>'地区別 '!I37</f>
        <v>53</v>
      </c>
      <c r="I37" s="352">
        <f>'地区別 '!J37</f>
        <v>171</v>
      </c>
      <c r="J37" s="270">
        <f>'地区別 '!K37</f>
        <v>0.25735294117647056</v>
      </c>
    </row>
    <row r="38" spans="1:10" ht="30" customHeight="1" thickBot="1">
      <c r="A38" s="221"/>
      <c r="B38" s="7" t="s">
        <v>1</v>
      </c>
      <c r="C38" s="276">
        <f>'地区別 '!D38</f>
        <v>550998</v>
      </c>
      <c r="D38" s="272">
        <f>'地区別 '!E38</f>
        <v>0.09912508527725583</v>
      </c>
      <c r="E38" s="276">
        <f>'地区別 '!F38</f>
        <v>700583</v>
      </c>
      <c r="F38" s="272">
        <f>'地区別 '!G38</f>
        <v>-0.05571497697187966</v>
      </c>
      <c r="G38" s="295">
        <f>'地区別 '!H38</f>
        <v>3651</v>
      </c>
      <c r="H38" s="363">
        <f>'地区別 '!I38</f>
        <v>521</v>
      </c>
      <c r="I38" s="353">
        <f>'地区別 '!J38</f>
        <v>4172</v>
      </c>
      <c r="J38" s="272">
        <f>'地区別 '!K38</f>
        <v>0.09271870089051859</v>
      </c>
    </row>
    <row r="39" spans="1:10" ht="30" customHeight="1">
      <c r="A39" s="34"/>
      <c r="B39" s="214" t="s">
        <v>44</v>
      </c>
      <c r="C39" s="267">
        <f>'地区別 '!D39</f>
        <v>231803</v>
      </c>
      <c r="D39" s="277">
        <f>'地区別 '!E39</f>
        <v>0.11964276226495296</v>
      </c>
      <c r="E39" s="267">
        <f>'地区別 '!F39</f>
        <v>355988</v>
      </c>
      <c r="F39" s="277">
        <f>'地区別 '!G39</f>
        <v>-0.08880834638736168</v>
      </c>
      <c r="G39" s="298">
        <f>'地区別 '!H39</f>
        <v>1467</v>
      </c>
      <c r="H39" s="366">
        <f>'地区別 '!I39</f>
        <v>242</v>
      </c>
      <c r="I39" s="356">
        <f>'地区別 '!J39</f>
        <v>1709</v>
      </c>
      <c r="J39" s="277">
        <f>'地区別 '!K39</f>
        <v>0.13178807947019866</v>
      </c>
    </row>
    <row r="40" spans="1:10" ht="30" customHeight="1">
      <c r="A40" s="34" t="s">
        <v>11</v>
      </c>
      <c r="B40" s="3" t="s">
        <v>45</v>
      </c>
      <c r="C40" s="269">
        <f>'地区別 '!D40</f>
        <v>27599</v>
      </c>
      <c r="D40" s="270">
        <f>'地区別 '!E40</f>
        <v>0.08112660607959876</v>
      </c>
      <c r="E40" s="269">
        <f>'地区別 '!F40</f>
        <v>8702</v>
      </c>
      <c r="F40" s="270">
        <f>'地区別 '!G40</f>
        <v>-0.5820967199731066</v>
      </c>
      <c r="G40" s="294">
        <f>'地区別 '!H40</f>
        <v>90</v>
      </c>
      <c r="H40" s="362">
        <f>'地区別 '!I40</f>
        <v>2</v>
      </c>
      <c r="I40" s="352">
        <f>'地区別 '!J40</f>
        <v>92</v>
      </c>
      <c r="J40" s="270">
        <f>'地区別 '!K40</f>
        <v>0.03370786516853941</v>
      </c>
    </row>
    <row r="41" spans="1:10" ht="30" customHeight="1">
      <c r="A41" s="35"/>
      <c r="B41" s="3" t="s">
        <v>1</v>
      </c>
      <c r="C41" s="269">
        <f>'地区別 '!D41</f>
        <v>259402</v>
      </c>
      <c r="D41" s="270">
        <f>'地区別 '!E41</f>
        <v>0.11541488039697101</v>
      </c>
      <c r="E41" s="269">
        <f>'地区別 '!F41</f>
        <v>364690</v>
      </c>
      <c r="F41" s="270">
        <f>'地区別 '!G41</f>
        <v>-0.1137696321083238</v>
      </c>
      <c r="G41" s="294">
        <f>'地区別 '!H41</f>
        <v>1557</v>
      </c>
      <c r="H41" s="362">
        <f>'地区別 '!I41</f>
        <v>244</v>
      </c>
      <c r="I41" s="352">
        <f>'地区別 '!J41</f>
        <v>1801</v>
      </c>
      <c r="J41" s="270">
        <f>'地区別 '!K41</f>
        <v>0.12632895559724822</v>
      </c>
    </row>
    <row r="42" spans="1:10" ht="30" customHeight="1">
      <c r="A42" s="25"/>
      <c r="B42" s="3" t="s">
        <v>44</v>
      </c>
      <c r="C42" s="269">
        <f>'地区別 '!D42</f>
        <v>81637</v>
      </c>
      <c r="D42" s="270">
        <f>'地区別 '!E42</f>
        <v>0.04933225362793858</v>
      </c>
      <c r="E42" s="269">
        <f>'地区別 '!F42</f>
        <v>103968</v>
      </c>
      <c r="F42" s="270">
        <f>'地区別 '!G42</f>
        <v>-0.010620075368276805</v>
      </c>
      <c r="G42" s="294">
        <f>'地区別 '!H42</f>
        <v>579</v>
      </c>
      <c r="H42" s="362">
        <f>'地区別 '!I42</f>
        <v>8</v>
      </c>
      <c r="I42" s="352">
        <f>'地区別 '!J42</f>
        <v>587</v>
      </c>
      <c r="J42" s="270">
        <f>'地区別 '!K42</f>
        <v>0.010327022375215211</v>
      </c>
    </row>
    <row r="43" spans="1:10" ht="30" customHeight="1">
      <c r="A43" s="23" t="s">
        <v>12</v>
      </c>
      <c r="B43" s="3" t="s">
        <v>45</v>
      </c>
      <c r="C43" s="269">
        <f>'地区別 '!D43</f>
        <v>1987</v>
      </c>
      <c r="D43" s="270">
        <f>'地区別 '!E43</f>
        <v>1.6076115485564304</v>
      </c>
      <c r="E43" s="269">
        <f>'地区別 '!F43</f>
        <v>0</v>
      </c>
      <c r="F43" s="270" t="str">
        <f>'地区別 '!G43</f>
        <v>　　　　　 －</v>
      </c>
      <c r="G43" s="294">
        <f>'地区別 '!H43</f>
        <v>0</v>
      </c>
      <c r="H43" s="362">
        <f>'地区別 '!I43</f>
        <v>8</v>
      </c>
      <c r="I43" s="352">
        <f>'地区別 '!J43</f>
        <v>8</v>
      </c>
      <c r="J43" s="270">
        <f>'地区別 '!K43</f>
        <v>1</v>
      </c>
    </row>
    <row r="44" spans="1:10" ht="30" customHeight="1">
      <c r="A44" s="24"/>
      <c r="B44" s="3" t="s">
        <v>1</v>
      </c>
      <c r="C44" s="269">
        <f>'地区別 '!D44</f>
        <v>83624</v>
      </c>
      <c r="D44" s="270">
        <f>'地区別 '!E44</f>
        <v>0.06444673565764192</v>
      </c>
      <c r="E44" s="269">
        <f>'地区別 '!F44</f>
        <v>103968</v>
      </c>
      <c r="F44" s="270">
        <f>'地区別 '!G44</f>
        <v>-0.010620075368276805</v>
      </c>
      <c r="G44" s="294">
        <f>'地区別 '!H44</f>
        <v>579</v>
      </c>
      <c r="H44" s="362">
        <f>'地区別 '!I44</f>
        <v>16</v>
      </c>
      <c r="I44" s="352">
        <f>'地区別 '!J44</f>
        <v>595</v>
      </c>
      <c r="J44" s="270">
        <f>'地区別 '!K44</f>
        <v>0.017094017094017033</v>
      </c>
    </row>
    <row r="45" spans="1:10" ht="30" customHeight="1">
      <c r="A45" s="25"/>
      <c r="B45" s="3" t="s">
        <v>44</v>
      </c>
      <c r="C45" s="269">
        <f>'地区別 '!D45</f>
        <v>20947</v>
      </c>
      <c r="D45" s="270">
        <f>'地区別 '!E45</f>
        <v>0.15099730754437046</v>
      </c>
      <c r="E45" s="269">
        <f>'地区別 '!F45</f>
        <v>0</v>
      </c>
      <c r="F45" s="270" t="str">
        <f>'地区別 '!G45</f>
        <v>　　　　　 －</v>
      </c>
      <c r="G45" s="294">
        <f>'地区別 '!H45</f>
        <v>223</v>
      </c>
      <c r="H45" s="362">
        <f>'地区別 '!I45</f>
        <v>23</v>
      </c>
      <c r="I45" s="352">
        <f>'地区別 '!J45</f>
        <v>246</v>
      </c>
      <c r="J45" s="270">
        <f>'地区別 '!K45</f>
        <v>0.21182266009852224</v>
      </c>
    </row>
    <row r="46" spans="1:10" ht="30" customHeight="1">
      <c r="A46" s="23" t="s">
        <v>13</v>
      </c>
      <c r="B46" s="3" t="s">
        <v>45</v>
      </c>
      <c r="C46" s="269">
        <f>'地区別 '!D46</f>
        <v>1767</v>
      </c>
      <c r="D46" s="270" t="str">
        <f>'地区別 '!E46</f>
        <v>　　　　　 －</v>
      </c>
      <c r="E46" s="269">
        <f>'地区別 '!F46</f>
        <v>0</v>
      </c>
      <c r="F46" s="270" t="str">
        <f>'地区別 '!G46</f>
        <v>　　　　　 －</v>
      </c>
      <c r="G46" s="294">
        <f>'地区別 '!H46</f>
        <v>0</v>
      </c>
      <c r="H46" s="362">
        <f>'地区別 '!I46</f>
        <v>7</v>
      </c>
      <c r="I46" s="352">
        <f>'地区別 '!J46</f>
        <v>7</v>
      </c>
      <c r="J46" s="270" t="str">
        <f>'地区別 '!K46</f>
        <v>　　　　　 －</v>
      </c>
    </row>
    <row r="47" spans="1:10" ht="30" customHeight="1" thickBot="1">
      <c r="A47" s="100"/>
      <c r="B47" s="223" t="s">
        <v>1</v>
      </c>
      <c r="C47" s="278">
        <f>'地区別 '!D47</f>
        <v>22714</v>
      </c>
      <c r="D47" s="279">
        <f>'地区別 '!E47</f>
        <v>0.24809055442606742</v>
      </c>
      <c r="E47" s="278">
        <f>'地区別 '!F47</f>
        <v>0</v>
      </c>
      <c r="F47" s="279" t="str">
        <f>'地区別 '!G47</f>
        <v>　　　　　 －</v>
      </c>
      <c r="G47" s="299">
        <f>'地区別 '!H47</f>
        <v>223</v>
      </c>
      <c r="H47" s="367">
        <f>'地区別 '!I47</f>
        <v>30</v>
      </c>
      <c r="I47" s="357">
        <f>'地区別 '!J47</f>
        <v>253</v>
      </c>
      <c r="J47" s="279">
        <f>'地区別 '!K47</f>
        <v>0.24630541871921174</v>
      </c>
    </row>
    <row r="48" spans="1:10" ht="30" customHeight="1" thickTop="1">
      <c r="A48" s="23"/>
      <c r="B48" s="222" t="s">
        <v>44</v>
      </c>
      <c r="C48" s="280">
        <f>'地区別 '!D48</f>
        <v>70412</v>
      </c>
      <c r="D48" s="274">
        <f>'地区別 '!E48</f>
        <v>0.07129598636764745</v>
      </c>
      <c r="E48" s="280">
        <f>'地区別 '!F48</f>
        <v>128951</v>
      </c>
      <c r="F48" s="274">
        <f>'地区別 '!G48</f>
        <v>0.0006595998944640691</v>
      </c>
      <c r="G48" s="296">
        <f>'地区別 '!H48</f>
        <v>518</v>
      </c>
      <c r="H48" s="364">
        <f>'地区別 '!I48</f>
        <v>2</v>
      </c>
      <c r="I48" s="354">
        <f>'地区別 '!J48</f>
        <v>520</v>
      </c>
      <c r="J48" s="274">
        <f>'地区別 '!K48</f>
        <v>-0.0019193857965451588</v>
      </c>
    </row>
    <row r="49" spans="1:10" ht="30" customHeight="1">
      <c r="A49" s="23" t="s">
        <v>21</v>
      </c>
      <c r="B49" s="3" t="s">
        <v>45</v>
      </c>
      <c r="C49" s="269">
        <f>'地区別 '!D49</f>
        <v>11503</v>
      </c>
      <c r="D49" s="270">
        <f>'地区別 '!E49</f>
        <v>-0.056202822448309764</v>
      </c>
      <c r="E49" s="269">
        <f>'地区別 '!F49</f>
        <v>24</v>
      </c>
      <c r="F49" s="270" t="str">
        <f>'地区別 '!G49</f>
        <v>　　　　　 －</v>
      </c>
      <c r="G49" s="294">
        <f>'地区別 '!H49</f>
        <v>28</v>
      </c>
      <c r="H49" s="362">
        <f>'地区別 '!I49</f>
        <v>16</v>
      </c>
      <c r="I49" s="352">
        <f>'地区別 '!J49</f>
        <v>44</v>
      </c>
      <c r="J49" s="270">
        <f>'地区別 '!K49</f>
        <v>0.07317073170731714</v>
      </c>
    </row>
    <row r="50" spans="1:10" ht="30" customHeight="1">
      <c r="A50" s="24"/>
      <c r="B50" s="3" t="s">
        <v>1</v>
      </c>
      <c r="C50" s="269">
        <f>'地区別 '!D50</f>
        <v>81915</v>
      </c>
      <c r="D50" s="270">
        <f>'地区別 '!E50</f>
        <v>0.05135149010447426</v>
      </c>
      <c r="E50" s="269">
        <f>'地区別 '!F50</f>
        <v>128975</v>
      </c>
      <c r="F50" s="270">
        <f>'地区別 '!G50</f>
        <v>0.0008458398646655763</v>
      </c>
      <c r="G50" s="294">
        <f>'地区別 '!H50</f>
        <v>546</v>
      </c>
      <c r="H50" s="362">
        <f>'地区別 '!I50</f>
        <v>18</v>
      </c>
      <c r="I50" s="352">
        <f>'地区別 '!J50</f>
        <v>564</v>
      </c>
      <c r="J50" s="270">
        <f>'地区別 '!K50</f>
        <v>0.003558718861210064</v>
      </c>
    </row>
    <row r="51" spans="1:10" ht="30" customHeight="1">
      <c r="A51" s="25"/>
      <c r="B51" s="3" t="s">
        <v>44</v>
      </c>
      <c r="C51" s="269">
        <f>'地区別 '!D51</f>
        <v>28964</v>
      </c>
      <c r="D51" s="270">
        <f>'地区別 '!E51</f>
        <v>0.14058439001338896</v>
      </c>
      <c r="E51" s="269">
        <f>'地区別 '!F51</f>
        <v>17790</v>
      </c>
      <c r="F51" s="270">
        <f>'地区別 '!G51</f>
        <v>0.27545167765987966</v>
      </c>
      <c r="G51" s="294">
        <f>'地区別 '!H51</f>
        <v>307</v>
      </c>
      <c r="H51" s="362">
        <f>'地区別 '!I51</f>
        <v>46</v>
      </c>
      <c r="I51" s="352">
        <f>'地区別 '!J51</f>
        <v>353</v>
      </c>
      <c r="J51" s="270">
        <f>'地区別 '!K51</f>
        <v>-0.005633802816901401</v>
      </c>
    </row>
    <row r="52" spans="1:10" ht="30" customHeight="1">
      <c r="A52" s="23" t="s">
        <v>22</v>
      </c>
      <c r="B52" s="3" t="s">
        <v>45</v>
      </c>
      <c r="C52" s="269">
        <f>'地区別 '!D52</f>
        <v>3087</v>
      </c>
      <c r="D52" s="270" t="str">
        <f>'地区別 '!E52</f>
        <v>　　　　　 －</v>
      </c>
      <c r="E52" s="269">
        <f>'地区別 '!F52</f>
        <v>0</v>
      </c>
      <c r="F52" s="270" t="str">
        <f>'地区別 '!G52</f>
        <v>　　　　　 －</v>
      </c>
      <c r="G52" s="294">
        <f>'地区別 '!H52</f>
        <v>0</v>
      </c>
      <c r="H52" s="362">
        <f>'地区別 '!I52</f>
        <v>13</v>
      </c>
      <c r="I52" s="352">
        <f>'地区別 '!J52</f>
        <v>13</v>
      </c>
      <c r="J52" s="270" t="str">
        <f>'地区別 '!K52</f>
        <v>　　　　　 －</v>
      </c>
    </row>
    <row r="53" spans="1:10" ht="30" customHeight="1">
      <c r="A53" s="24"/>
      <c r="B53" s="3" t="s">
        <v>1</v>
      </c>
      <c r="C53" s="269">
        <f>'地区別 '!D53</f>
        <v>32051</v>
      </c>
      <c r="D53" s="270">
        <f>'地区別 '!E53</f>
        <v>0.2621485390249665</v>
      </c>
      <c r="E53" s="269">
        <f>'地区別 '!F53</f>
        <v>17790</v>
      </c>
      <c r="F53" s="270">
        <f>'地区別 '!G53</f>
        <v>0.27545167765987966</v>
      </c>
      <c r="G53" s="294">
        <f>'地区別 '!H53</f>
        <v>307</v>
      </c>
      <c r="H53" s="362">
        <f>'地区別 '!I53</f>
        <v>59</v>
      </c>
      <c r="I53" s="352">
        <f>'地区別 '!J53</f>
        <v>366</v>
      </c>
      <c r="J53" s="270">
        <f>'地区別 '!K53</f>
        <v>0.030985915492957705</v>
      </c>
    </row>
    <row r="54" spans="1:10" ht="30" customHeight="1">
      <c r="A54" s="169" t="s">
        <v>80</v>
      </c>
      <c r="B54" s="3" t="s">
        <v>44</v>
      </c>
      <c r="C54" s="269">
        <f>'地区別 '!D54</f>
        <v>8362</v>
      </c>
      <c r="D54" s="270">
        <f>'地区別 '!E54</f>
        <v>0.13290881994309722</v>
      </c>
      <c r="E54" s="269">
        <f>'地区別 '!F54</f>
        <v>7264</v>
      </c>
      <c r="F54" s="270">
        <f>'地区別 '!G54</f>
        <v>0.6323595505617978</v>
      </c>
      <c r="G54" s="294">
        <f>'地区別 '!H54</f>
        <v>55</v>
      </c>
      <c r="H54" s="362">
        <f>'地区別 '!I54</f>
        <v>2</v>
      </c>
      <c r="I54" s="352">
        <f>'地区別 '!J54</f>
        <v>57</v>
      </c>
      <c r="J54" s="270">
        <f>'地区別 '!K54</f>
        <v>0.05555555555555558</v>
      </c>
    </row>
    <row r="55" spans="1:10" ht="30" customHeight="1">
      <c r="A55" s="25"/>
      <c r="B55" s="3" t="s">
        <v>44</v>
      </c>
      <c r="C55" s="269">
        <f>'地区別 '!D55</f>
        <v>24945</v>
      </c>
      <c r="D55" s="270">
        <f>'地区別 '!E55</f>
        <v>-0.04913471068079589</v>
      </c>
      <c r="E55" s="269">
        <f>'地区別 '!F55</f>
        <v>36366</v>
      </c>
      <c r="F55" s="270">
        <f>'地区別 '!G55</f>
        <v>-0.16455696202531644</v>
      </c>
      <c r="G55" s="294">
        <f>'地区別 '!H55</f>
        <v>104</v>
      </c>
      <c r="H55" s="362">
        <f>'地区別 '!I55</f>
        <v>1</v>
      </c>
      <c r="I55" s="352">
        <f>'地区別 '!J55</f>
        <v>105</v>
      </c>
      <c r="J55" s="270">
        <f>'地区別 '!K55</f>
        <v>-0.05405405405405406</v>
      </c>
    </row>
    <row r="56" spans="1:10" ht="30" customHeight="1">
      <c r="A56" s="23" t="s">
        <v>23</v>
      </c>
      <c r="B56" s="3" t="s">
        <v>45</v>
      </c>
      <c r="C56" s="269">
        <f>'地区別 '!D56</f>
        <v>0</v>
      </c>
      <c r="D56" s="270" t="str">
        <f>'地区別 '!E56</f>
        <v>　　　　　 －</v>
      </c>
      <c r="E56" s="269">
        <f>'地区別 '!F56</f>
        <v>0</v>
      </c>
      <c r="F56" s="270" t="str">
        <f>'地区別 '!G56</f>
        <v>　　　　　 －</v>
      </c>
      <c r="G56" s="294">
        <f>'地区別 '!H56</f>
        <v>0</v>
      </c>
      <c r="H56" s="362">
        <f>'地区別 '!I56</f>
        <v>0</v>
      </c>
      <c r="I56" s="352">
        <f>'地区別 '!J56</f>
        <v>0</v>
      </c>
      <c r="J56" s="270" t="str">
        <f>'地区別 '!K56</f>
        <v>　　　　　 －</v>
      </c>
    </row>
    <row r="57" spans="1:10" ht="30" customHeight="1">
      <c r="A57" s="24"/>
      <c r="B57" s="3" t="s">
        <v>1</v>
      </c>
      <c r="C57" s="269">
        <f>'地区別 '!D57</f>
        <v>24945</v>
      </c>
      <c r="D57" s="270">
        <f>'地区別 '!E57</f>
        <v>-0.04913471068079589</v>
      </c>
      <c r="E57" s="269">
        <f>'地区別 '!F57</f>
        <v>36366</v>
      </c>
      <c r="F57" s="270">
        <f>'地区別 '!G57</f>
        <v>-0.16455696202531644</v>
      </c>
      <c r="G57" s="294">
        <f>'地区別 '!H57</f>
        <v>104</v>
      </c>
      <c r="H57" s="362">
        <f>'地区別 '!I57</f>
        <v>1</v>
      </c>
      <c r="I57" s="352">
        <f>'地区別 '!J57</f>
        <v>105</v>
      </c>
      <c r="J57" s="270">
        <f>'地区別 '!K57</f>
        <v>-0.05405405405405406</v>
      </c>
    </row>
    <row r="58" spans="1:10" ht="30" customHeight="1">
      <c r="A58" s="33"/>
      <c r="B58" s="3" t="s">
        <v>44</v>
      </c>
      <c r="C58" s="269">
        <f>'地区別 '!D58</f>
        <v>16341</v>
      </c>
      <c r="D58" s="270">
        <f>'地区別 '!E58</f>
        <v>0.10062638916952915</v>
      </c>
      <c r="E58" s="269">
        <f>'地区別 '!F58</f>
        <v>1901</v>
      </c>
      <c r="F58" s="270">
        <f>'地区別 '!G58</f>
        <v>0.4401515151515152</v>
      </c>
      <c r="G58" s="294">
        <f>'地区別 '!H58</f>
        <v>140</v>
      </c>
      <c r="H58" s="362">
        <f>'地区別 '!I58</f>
        <v>144</v>
      </c>
      <c r="I58" s="352">
        <f>'地区別 '!J58</f>
        <v>284</v>
      </c>
      <c r="J58" s="270">
        <f>'地区別 '!K58</f>
        <v>0.35238095238095246</v>
      </c>
    </row>
    <row r="59" spans="1:10" ht="30" customHeight="1">
      <c r="A59" s="34" t="s">
        <v>24</v>
      </c>
      <c r="B59" s="9" t="s">
        <v>45</v>
      </c>
      <c r="C59" s="273">
        <f>'地区別 '!D59</f>
        <v>1851</v>
      </c>
      <c r="D59" s="274">
        <f>'地区別 '!E59</f>
        <v>2.8723849372384938</v>
      </c>
      <c r="E59" s="273">
        <f>'地区別 '!F59</f>
        <v>0</v>
      </c>
      <c r="F59" s="274" t="str">
        <f>'地区別 '!G59</f>
        <v>　　　　　 －</v>
      </c>
      <c r="G59" s="296">
        <f>'地区別 '!H59</f>
        <v>0</v>
      </c>
      <c r="H59" s="364">
        <f>'地区別 '!I59</f>
        <v>7</v>
      </c>
      <c r="I59" s="354">
        <f>'地区別 '!J59</f>
        <v>7</v>
      </c>
      <c r="J59" s="274">
        <f>'地区別 '!K59</f>
        <v>2.5</v>
      </c>
    </row>
    <row r="60" spans="1:10" ht="30" customHeight="1">
      <c r="A60" s="35"/>
      <c r="B60" s="3" t="s">
        <v>1</v>
      </c>
      <c r="C60" s="269">
        <f>'地区別 '!D60</f>
        <v>18192</v>
      </c>
      <c r="D60" s="274">
        <f>'地区別 '!E60</f>
        <v>0.18707993474714524</v>
      </c>
      <c r="E60" s="269">
        <f>'地区別 '!F60</f>
        <v>1901</v>
      </c>
      <c r="F60" s="274">
        <f>'地区別 '!G60</f>
        <v>0.4401515151515152</v>
      </c>
      <c r="G60" s="296">
        <f>'地区別 '!H60</f>
        <v>140</v>
      </c>
      <c r="H60" s="364">
        <f>'地区別 '!I60</f>
        <v>151</v>
      </c>
      <c r="I60" s="354">
        <f>'地区別 '!J60</f>
        <v>291</v>
      </c>
      <c r="J60" s="274">
        <f>'地区別 '!K60</f>
        <v>0.37264150943396235</v>
      </c>
    </row>
    <row r="61" spans="1:10" ht="30" customHeight="1" thickBot="1">
      <c r="A61" s="33" t="s">
        <v>82</v>
      </c>
      <c r="B61" s="10" t="s">
        <v>44</v>
      </c>
      <c r="C61" s="281">
        <f>'地区別 '!D61</f>
        <v>19793</v>
      </c>
      <c r="D61" s="282">
        <f>'地区別 '!E61</f>
        <v>0.002837310634848267</v>
      </c>
      <c r="E61" s="281">
        <f>'地区別 '!F61</f>
        <v>39629</v>
      </c>
      <c r="F61" s="282">
        <f>'地区別 '!G61</f>
        <v>0.19310552461237385</v>
      </c>
      <c r="G61" s="300">
        <f>'地区別 '!H61</f>
        <v>140</v>
      </c>
      <c r="H61" s="368">
        <f>'地区別 '!I61</f>
        <v>0</v>
      </c>
      <c r="I61" s="358">
        <f>'地区別 '!J61</f>
        <v>140</v>
      </c>
      <c r="J61" s="282">
        <f>'地区別 '!K61</f>
        <v>0.021897810218978186</v>
      </c>
    </row>
    <row r="62" spans="1:10" s="11" customFormat="1" ht="30" customHeight="1">
      <c r="A62" s="475" t="s">
        <v>56</v>
      </c>
      <c r="B62" s="215" t="s">
        <v>44</v>
      </c>
      <c r="C62" s="267">
        <f>'地区別 '!D62</f>
        <v>5608412</v>
      </c>
      <c r="D62" s="268">
        <f>'地区別 '!E62</f>
        <v>-0.028716229673033222</v>
      </c>
      <c r="E62" s="267">
        <f>'地区別 '!F62</f>
        <v>50677464</v>
      </c>
      <c r="F62" s="268">
        <f>'地区別 '!G62</f>
        <v>-0.12896261061937775</v>
      </c>
      <c r="G62" s="293">
        <f>'地区別 '!H62</f>
        <v>1814</v>
      </c>
      <c r="H62" s="361">
        <f>'地区別 '!I62</f>
        <v>528</v>
      </c>
      <c r="I62" s="351">
        <f>'地区別 '!J62</f>
        <v>2342</v>
      </c>
      <c r="J62" s="268">
        <f>'地区別 '!K62</f>
        <v>-0.8713328205691682</v>
      </c>
    </row>
    <row r="63" spans="1:10" s="11" customFormat="1" ht="30" customHeight="1">
      <c r="A63" s="476"/>
      <c r="B63" s="216" t="s">
        <v>45</v>
      </c>
      <c r="C63" s="269">
        <f>'地区別 '!D63</f>
        <v>3930104</v>
      </c>
      <c r="D63" s="270">
        <f>'地区別 '!E63</f>
        <v>0.06246679879114492</v>
      </c>
      <c r="E63" s="269">
        <f>'地区別 '!F63</f>
        <v>207421316</v>
      </c>
      <c r="F63" s="270">
        <f>'地区別 '!G63</f>
        <v>0.06665933692285075</v>
      </c>
      <c r="G63" s="294">
        <f>'地区別 '!H63</f>
        <v>155</v>
      </c>
      <c r="H63" s="362">
        <f>'地区別 '!I63</f>
        <v>7</v>
      </c>
      <c r="I63" s="352">
        <f>'地区別 '!J63</f>
        <v>162</v>
      </c>
      <c r="J63" s="270">
        <f>'地区別 '!K63</f>
        <v>-0.9846445497630332</v>
      </c>
    </row>
    <row r="64" spans="1:10" s="11" customFormat="1" ht="30" customHeight="1" thickBot="1">
      <c r="A64" s="477"/>
      <c r="B64" s="12" t="s">
        <v>1</v>
      </c>
      <c r="C64" s="271">
        <f>'地区別 '!D64</f>
        <v>9538516</v>
      </c>
      <c r="D64" s="272">
        <f>'地区別 '!E64</f>
        <v>0.006888122920265083</v>
      </c>
      <c r="E64" s="271">
        <f>'地区別 '!F64</f>
        <v>258098780</v>
      </c>
      <c r="F64" s="272">
        <f>'地区別 '!G64</f>
        <v>0.021609360668061184</v>
      </c>
      <c r="G64" s="295">
        <f>'地区別 '!H64</f>
        <v>1969</v>
      </c>
      <c r="H64" s="363">
        <f>'地区別 '!I64</f>
        <v>535</v>
      </c>
      <c r="I64" s="353">
        <f>'地区別 '!J64</f>
        <v>2504</v>
      </c>
      <c r="J64" s="272">
        <f>'地区別 '!K64</f>
        <v>-0.9129104062326099</v>
      </c>
    </row>
    <row r="65" spans="1:10" ht="30" customHeight="1">
      <c r="A65" s="34"/>
      <c r="B65" s="214" t="s">
        <v>44</v>
      </c>
      <c r="C65" s="267">
        <f>'地区別 '!D65</f>
        <v>567458</v>
      </c>
      <c r="D65" s="277">
        <f>'地区別 '!E65</f>
        <v>-0.03175234230898516</v>
      </c>
      <c r="E65" s="267">
        <f>'地区別 '!F65</f>
        <v>1528934</v>
      </c>
      <c r="F65" s="277">
        <f>'地区別 '!G65</f>
        <v>-0.46938231561280663</v>
      </c>
      <c r="G65" s="298">
        <f>'地区別 '!H65</f>
        <v>0</v>
      </c>
      <c r="H65" s="366">
        <f>'地区別 '!I65</f>
        <v>0</v>
      </c>
      <c r="I65" s="356">
        <f>'地区別 '!J65</f>
        <v>0</v>
      </c>
      <c r="J65" s="277">
        <f>'地区別 '!K65</f>
        <v>-1</v>
      </c>
    </row>
    <row r="66" spans="1:10" ht="30" customHeight="1">
      <c r="A66" s="34" t="s">
        <v>83</v>
      </c>
      <c r="B66" s="3" t="s">
        <v>45</v>
      </c>
      <c r="C66" s="269">
        <f>'地区別 '!D66</f>
        <v>2520138</v>
      </c>
      <c r="D66" s="270">
        <f>'地区別 '!E66</f>
        <v>0.0644564916674939</v>
      </c>
      <c r="E66" s="269">
        <f>'地区別 '!F66</f>
        <v>167480000</v>
      </c>
      <c r="F66" s="270">
        <f>'地区別 '!G66</f>
        <v>0.05615639287403429</v>
      </c>
      <c r="G66" s="294">
        <f>'地区別 '!H66</f>
        <v>0</v>
      </c>
      <c r="H66" s="362">
        <f>'地区別 '!I66</f>
        <v>0</v>
      </c>
      <c r="I66" s="352">
        <f>'地区別 '!J66</f>
        <v>0</v>
      </c>
      <c r="J66" s="270">
        <f>'地区別 '!K66</f>
        <v>-1</v>
      </c>
    </row>
    <row r="67" spans="1:10" ht="30" customHeight="1">
      <c r="A67" s="35"/>
      <c r="B67" s="3" t="s">
        <v>1</v>
      </c>
      <c r="C67" s="269">
        <f>'地区別 '!D67</f>
        <v>3087596</v>
      </c>
      <c r="D67" s="270">
        <f>'地区別 '!E67</f>
        <v>0.04536630189172408</v>
      </c>
      <c r="E67" s="269">
        <f>'地区別 '!F67</f>
        <v>169008934</v>
      </c>
      <c r="F67" s="270">
        <f>'地区別 '!G67</f>
        <v>0.04677739578065587</v>
      </c>
      <c r="G67" s="294">
        <f>'地区別 '!H67</f>
        <v>0</v>
      </c>
      <c r="H67" s="362">
        <f>'地区別 '!I67</f>
        <v>0</v>
      </c>
      <c r="I67" s="352">
        <f>'地区別 '!J67</f>
        <v>0</v>
      </c>
      <c r="J67" s="270">
        <f>'地区別 '!K67</f>
        <v>-1</v>
      </c>
    </row>
    <row r="68" spans="1:10" ht="30" customHeight="1">
      <c r="A68" s="26" t="s">
        <v>2</v>
      </c>
      <c r="B68" s="3" t="s">
        <v>44</v>
      </c>
      <c r="C68" s="269">
        <f>'地区別 '!D68</f>
        <v>4879872</v>
      </c>
      <c r="D68" s="270">
        <f>'地区別 '!E68</f>
        <v>-0.030904049239309228</v>
      </c>
      <c r="E68" s="269">
        <f>'地区別 '!F68</f>
        <v>49019484</v>
      </c>
      <c r="F68" s="270">
        <f>'地区別 '!G68</f>
        <v>-0.11141299781539804</v>
      </c>
      <c r="G68" s="294">
        <f>'地区別 '!H68</f>
        <v>0</v>
      </c>
      <c r="H68" s="362">
        <f>'地区別 '!I68</f>
        <v>0</v>
      </c>
      <c r="I68" s="352">
        <f>'地区別 '!J68</f>
        <v>0</v>
      </c>
      <c r="J68" s="270">
        <f>'地区別 '!K68</f>
        <v>-1</v>
      </c>
    </row>
    <row r="69" spans="1:10" ht="30" customHeight="1">
      <c r="A69" s="26" t="s">
        <v>47</v>
      </c>
      <c r="B69" s="3" t="s">
        <v>45</v>
      </c>
      <c r="C69" s="269">
        <f>'地区別 '!D69</f>
        <v>1362578</v>
      </c>
      <c r="D69" s="270">
        <f>'地区別 '!E69</f>
        <v>0.056649453636876235</v>
      </c>
      <c r="E69" s="269">
        <f>'地区別 '!F69</f>
        <v>39884377</v>
      </c>
      <c r="F69" s="270">
        <f>'地区別 '!G69</f>
        <v>0.11264531881168804</v>
      </c>
      <c r="G69" s="294">
        <f>'地区別 '!H69</f>
        <v>0</v>
      </c>
      <c r="H69" s="362">
        <f>'地区別 '!I69</f>
        <v>0</v>
      </c>
      <c r="I69" s="352">
        <f>'地区別 '!J69</f>
        <v>0</v>
      </c>
      <c r="J69" s="270">
        <f>'地区別 '!K69</f>
        <v>-1</v>
      </c>
    </row>
    <row r="70" spans="1:10" ht="30" customHeight="1">
      <c r="A70" s="26"/>
      <c r="B70" s="3" t="s">
        <v>1</v>
      </c>
      <c r="C70" s="269">
        <f>'地区別 '!D70</f>
        <v>6242450</v>
      </c>
      <c r="D70" s="270">
        <f>'地区別 '!E70</f>
        <v>-0.01305388002180552</v>
      </c>
      <c r="E70" s="269">
        <f>'地区別 '!F70</f>
        <v>88903861</v>
      </c>
      <c r="F70" s="270">
        <f>'地区別 '!G70</f>
        <v>-0.023164359973330106</v>
      </c>
      <c r="G70" s="294">
        <f>'地区別 '!H70</f>
        <v>0</v>
      </c>
      <c r="H70" s="362">
        <f>'地区別 '!I70</f>
        <v>0</v>
      </c>
      <c r="I70" s="352">
        <f>'地区別 '!J70</f>
        <v>0</v>
      </c>
      <c r="J70" s="270">
        <f>'地区別 '!K70</f>
        <v>-1</v>
      </c>
    </row>
    <row r="71" spans="1:10" ht="30" customHeight="1">
      <c r="A71" s="25"/>
      <c r="B71" s="3" t="s">
        <v>44</v>
      </c>
      <c r="C71" s="269">
        <f>'地区別 '!D71</f>
        <v>50246</v>
      </c>
      <c r="D71" s="270">
        <f>'地区別 '!E71</f>
        <v>-0.11577650681918172</v>
      </c>
      <c r="E71" s="269">
        <f>'地区別 '!F71</f>
        <v>17797</v>
      </c>
      <c r="F71" s="270">
        <f>'地区別 '!G71</f>
        <v>0.05966061327776129</v>
      </c>
      <c r="G71" s="294">
        <f>'地区別 '!H71</f>
        <v>538</v>
      </c>
      <c r="H71" s="362">
        <f>'地区別 '!I71</f>
        <v>86</v>
      </c>
      <c r="I71" s="352">
        <f>'地区別 '!J71</f>
        <v>624</v>
      </c>
      <c r="J71" s="270">
        <f>'地区別 '!K71</f>
        <v>-0.15902964959568733</v>
      </c>
    </row>
    <row r="72" spans="1:10" ht="30" customHeight="1">
      <c r="A72" s="23" t="s">
        <v>14</v>
      </c>
      <c r="B72" s="3" t="s">
        <v>45</v>
      </c>
      <c r="C72" s="269">
        <f>'地区別 '!D72</f>
        <v>11348</v>
      </c>
      <c r="D72" s="270">
        <f>'地区別 '!E72</f>
        <v>0.20415959252971128</v>
      </c>
      <c r="E72" s="269">
        <f>'地区別 '!F72</f>
        <v>11372</v>
      </c>
      <c r="F72" s="270">
        <f>'地区別 '!G72</f>
        <v>-0.049720063507980305</v>
      </c>
      <c r="G72" s="294">
        <f>'地区別 '!H72</f>
        <v>35</v>
      </c>
      <c r="H72" s="362">
        <f>'地区別 '!I72</f>
        <v>0</v>
      </c>
      <c r="I72" s="352">
        <f>'地区別 '!J72</f>
        <v>35</v>
      </c>
      <c r="J72" s="270">
        <f>'地区別 '!K72</f>
        <v>-0.02777777777777779</v>
      </c>
    </row>
    <row r="73" spans="1:10" ht="30" customHeight="1">
      <c r="A73" s="26"/>
      <c r="B73" s="3" t="s">
        <v>1</v>
      </c>
      <c r="C73" s="269">
        <f>'地区別 '!D73</f>
        <v>61594</v>
      </c>
      <c r="D73" s="270">
        <f>'地区別 '!E73</f>
        <v>-0.07026521155036303</v>
      </c>
      <c r="E73" s="269">
        <f>'地区別 '!F73</f>
        <v>29169</v>
      </c>
      <c r="F73" s="270">
        <f>'地区別 '!G73</f>
        <v>0.01415061539531326</v>
      </c>
      <c r="G73" s="294">
        <f>'地区別 '!H73</f>
        <v>573</v>
      </c>
      <c r="H73" s="362">
        <f>'地区別 '!I73</f>
        <v>86</v>
      </c>
      <c r="I73" s="352">
        <f>'地区別 '!J73</f>
        <v>659</v>
      </c>
      <c r="J73" s="270">
        <f>'地区別 '!K73</f>
        <v>-0.15295629820051415</v>
      </c>
    </row>
    <row r="74" spans="1:10" ht="30" customHeight="1">
      <c r="A74" s="25" t="s">
        <v>25</v>
      </c>
      <c r="B74" s="3" t="s">
        <v>44</v>
      </c>
      <c r="C74" s="269">
        <f>'地区別 '!D74</f>
        <v>2028</v>
      </c>
      <c r="D74" s="270">
        <f>'地区別 '!E74</f>
        <v>-0.11130587204206832</v>
      </c>
      <c r="E74" s="269">
        <f>'地区別 '!F74</f>
        <v>1091</v>
      </c>
      <c r="F74" s="270">
        <f>'地区別 '!G74</f>
        <v>-0.04965156794425085</v>
      </c>
      <c r="G74" s="294">
        <f>'地区別 '!H74</f>
        <v>74</v>
      </c>
      <c r="H74" s="362">
        <f>'地区別 '!I74</f>
        <v>103</v>
      </c>
      <c r="I74" s="352">
        <f>'地区別 '!J74</f>
        <v>177</v>
      </c>
      <c r="J74" s="270">
        <f>'地区別 '!K74</f>
        <v>-0.048387096774193505</v>
      </c>
    </row>
    <row r="75" spans="1:10" ht="30" customHeight="1">
      <c r="A75" s="25" t="s">
        <v>26</v>
      </c>
      <c r="B75" s="3" t="s">
        <v>44</v>
      </c>
      <c r="C75" s="269">
        <f>'地区別 '!D75</f>
        <v>2032</v>
      </c>
      <c r="D75" s="270">
        <f>'地区別 '!E75</f>
        <v>0.10554951033732318</v>
      </c>
      <c r="E75" s="269">
        <f>'地区別 '!F75</f>
        <v>255</v>
      </c>
      <c r="F75" s="270">
        <f>'地区別 '!G75</f>
        <v>-0.02298850574712641</v>
      </c>
      <c r="G75" s="294">
        <f>'地区別 '!H75</f>
        <v>81</v>
      </c>
      <c r="H75" s="362">
        <f>'地区別 '!I75</f>
        <v>0</v>
      </c>
      <c r="I75" s="352">
        <f>'地区別 '!J75</f>
        <v>81</v>
      </c>
      <c r="J75" s="270">
        <f>'地区別 '!K75</f>
        <v>0.051948051948051965</v>
      </c>
    </row>
    <row r="76" spans="1:10" ht="30" customHeight="1">
      <c r="A76" s="25" t="s">
        <v>86</v>
      </c>
      <c r="B76" s="3" t="s">
        <v>44</v>
      </c>
      <c r="C76" s="269">
        <f>'地区別 '!D76</f>
        <v>13711</v>
      </c>
      <c r="D76" s="270">
        <f>'地区別 '!E76</f>
        <v>0.056724470134874805</v>
      </c>
      <c r="E76" s="269">
        <f>'地区別 '!F76</f>
        <v>64764</v>
      </c>
      <c r="F76" s="270">
        <f>'地区別 '!G76</f>
        <v>-0.1667867435158501</v>
      </c>
      <c r="G76" s="294">
        <f>'地区別 '!H76</f>
        <v>140</v>
      </c>
      <c r="H76" s="362">
        <f>'地区別 '!I76</f>
        <v>9</v>
      </c>
      <c r="I76" s="352">
        <f>'地区別 '!J76</f>
        <v>149</v>
      </c>
      <c r="J76" s="270">
        <f>'地区別 '!K76</f>
        <v>0.04929577464788726</v>
      </c>
    </row>
    <row r="77" spans="1:10" ht="30" customHeight="1">
      <c r="A77" s="25" t="s">
        <v>27</v>
      </c>
      <c r="B77" s="3" t="s">
        <v>44</v>
      </c>
      <c r="C77" s="269">
        <f>'地区別 '!D77</f>
        <v>2762</v>
      </c>
      <c r="D77" s="270">
        <f>'地区別 '!E77</f>
        <v>0.14226633581472292</v>
      </c>
      <c r="E77" s="269">
        <f>'地区別 '!F77</f>
        <v>1509</v>
      </c>
      <c r="F77" s="270">
        <f>'地区別 '!G77</f>
        <v>-0.08434466019417475</v>
      </c>
      <c r="G77" s="294">
        <f>'地区別 '!H77</f>
        <v>109</v>
      </c>
      <c r="H77" s="362">
        <f>'地区別 '!I77</f>
        <v>4</v>
      </c>
      <c r="I77" s="352">
        <f>'地区別 '!J77</f>
        <v>113</v>
      </c>
      <c r="J77" s="270">
        <f>'地区別 '!K77</f>
        <v>0.008928571428571397</v>
      </c>
    </row>
    <row r="78" spans="1:10" ht="30" customHeight="1">
      <c r="A78" s="25" t="s">
        <v>28</v>
      </c>
      <c r="B78" s="3" t="s">
        <v>44</v>
      </c>
      <c r="C78" s="269">
        <f>'地区別 '!D78</f>
        <v>1627</v>
      </c>
      <c r="D78" s="270">
        <f>'地区別 '!E78</f>
        <v>-0.06922196796338675</v>
      </c>
      <c r="E78" s="269">
        <f>'地区別 '!F78</f>
        <v>92</v>
      </c>
      <c r="F78" s="270">
        <f>'地区別 '!G78</f>
        <v>-0.6275303643724697</v>
      </c>
      <c r="G78" s="294">
        <f>'地区別 '!H78</f>
        <v>79</v>
      </c>
      <c r="H78" s="362">
        <f>'地区別 '!I78</f>
        <v>4</v>
      </c>
      <c r="I78" s="352">
        <f>'地区別 '!J78</f>
        <v>83</v>
      </c>
      <c r="J78" s="270">
        <f>'地区別 '!K78</f>
        <v>0.12162162162162171</v>
      </c>
    </row>
    <row r="79" spans="1:10" ht="30" customHeight="1">
      <c r="A79" s="25" t="s">
        <v>29</v>
      </c>
      <c r="B79" s="3" t="s">
        <v>44</v>
      </c>
      <c r="C79" s="269">
        <f>'地区別 '!D79</f>
        <v>0</v>
      </c>
      <c r="D79" s="270" t="str">
        <f>'地区別 '!E79</f>
        <v>　　　　　 －</v>
      </c>
      <c r="E79" s="269">
        <f>'地区別 '!F79</f>
        <v>0</v>
      </c>
      <c r="F79" s="270" t="str">
        <f>'地区別 '!G79</f>
        <v>　　　　　 －</v>
      </c>
      <c r="G79" s="294">
        <f>'地区別 '!H79</f>
        <v>0</v>
      </c>
      <c r="H79" s="362">
        <f>'地区別 '!I79</f>
        <v>2</v>
      </c>
      <c r="I79" s="352">
        <f>'地区別 '!J79</f>
        <v>2</v>
      </c>
      <c r="J79" s="270">
        <f>'地区別 '!K79</f>
        <v>0</v>
      </c>
    </row>
    <row r="80" spans="1:10" ht="30" customHeight="1">
      <c r="A80" s="25"/>
      <c r="B80" s="3" t="s">
        <v>44</v>
      </c>
      <c r="C80" s="269">
        <f>'地区別 '!D80</f>
        <v>9499</v>
      </c>
      <c r="D80" s="270">
        <f>'地区別 '!E80</f>
        <v>0.10479181204931387</v>
      </c>
      <c r="E80" s="269">
        <f>'地区別 '!F80</f>
        <v>0</v>
      </c>
      <c r="F80" s="270" t="str">
        <f>'地区別 '!G80</f>
        <v>　　　　　 －</v>
      </c>
      <c r="G80" s="294">
        <f>'地区別 '!H80</f>
        <v>81</v>
      </c>
      <c r="H80" s="362">
        <f>'地区別 '!I80</f>
        <v>70</v>
      </c>
      <c r="I80" s="352">
        <f>'地区別 '!J80</f>
        <v>151</v>
      </c>
      <c r="J80" s="270">
        <f>'地区別 '!K80</f>
        <v>-0.17032967032967028</v>
      </c>
    </row>
    <row r="81" spans="1:10" ht="30" customHeight="1">
      <c r="A81" s="23" t="s">
        <v>30</v>
      </c>
      <c r="B81" s="3" t="s">
        <v>45</v>
      </c>
      <c r="C81" s="269">
        <f>'地区別 '!D81</f>
        <v>0</v>
      </c>
      <c r="D81" s="270" t="str">
        <f>'地区別 '!E81</f>
        <v>　　　　　 －</v>
      </c>
      <c r="E81" s="269">
        <f>'地区別 '!F81</f>
        <v>0</v>
      </c>
      <c r="F81" s="270" t="str">
        <f>'地区別 '!G81</f>
        <v>　　　　　 －</v>
      </c>
      <c r="G81" s="294">
        <f>'地区別 '!H81</f>
        <v>0</v>
      </c>
      <c r="H81" s="362">
        <f>'地区別 '!I81</f>
        <v>0</v>
      </c>
      <c r="I81" s="352">
        <f>'地区別 '!J81</f>
        <v>0</v>
      </c>
      <c r="J81" s="270" t="str">
        <f>'地区別 '!K81</f>
        <v>　　　　　 －</v>
      </c>
    </row>
    <row r="82" spans="1:10" ht="30" customHeight="1">
      <c r="A82" s="23"/>
      <c r="B82" s="3" t="s">
        <v>1</v>
      </c>
      <c r="C82" s="269">
        <f>'地区別 '!D82</f>
        <v>9499</v>
      </c>
      <c r="D82" s="270">
        <f>'地区別 '!E82</f>
        <v>0.10479181204931387</v>
      </c>
      <c r="E82" s="269">
        <f>'地区別 '!F82</f>
        <v>0</v>
      </c>
      <c r="F82" s="270" t="str">
        <f>'地区別 '!G82</f>
        <v>　　　　　 －</v>
      </c>
      <c r="G82" s="294">
        <f>'地区別 '!H82</f>
        <v>81</v>
      </c>
      <c r="H82" s="362">
        <f>'地区別 '!I82</f>
        <v>70</v>
      </c>
      <c r="I82" s="352">
        <f>'地区別 '!J82</f>
        <v>151</v>
      </c>
      <c r="J82" s="270">
        <f>'地区別 '!K82</f>
        <v>-0.17032967032967028</v>
      </c>
    </row>
    <row r="83" spans="1:10" ht="30" customHeight="1">
      <c r="A83" s="25"/>
      <c r="B83" s="3" t="s">
        <v>44</v>
      </c>
      <c r="C83" s="269">
        <f>'地区別 '!D83</f>
        <v>29517</v>
      </c>
      <c r="D83" s="270">
        <f>'地区別 '!E83</f>
        <v>0.16755666310668094</v>
      </c>
      <c r="E83" s="269">
        <f>'地区別 '!F83</f>
        <v>40587</v>
      </c>
      <c r="F83" s="270">
        <f>'地区別 '!G83</f>
        <v>0.2543111440756536</v>
      </c>
      <c r="G83" s="294">
        <f>'地区別 '!H83</f>
        <v>196</v>
      </c>
      <c r="H83" s="362">
        <f>'地区別 '!I83</f>
        <v>46</v>
      </c>
      <c r="I83" s="352">
        <f>'地区別 '!J83</f>
        <v>242</v>
      </c>
      <c r="J83" s="270">
        <f>'地区別 '!K83</f>
        <v>0.03862660944205998</v>
      </c>
    </row>
    <row r="84" spans="1:10" ht="30" customHeight="1">
      <c r="A84" s="23" t="s">
        <v>55</v>
      </c>
      <c r="B84" s="3" t="s">
        <v>45</v>
      </c>
      <c r="C84" s="269">
        <f>'地区別 '!D84</f>
        <v>26318</v>
      </c>
      <c r="D84" s="270">
        <f>'地区別 '!E84</f>
        <v>0.07741433659475172</v>
      </c>
      <c r="E84" s="269">
        <f>'地区別 '!F84</f>
        <v>27227</v>
      </c>
      <c r="F84" s="270">
        <f>'地区別 '!G84</f>
        <v>2.2156608007558756</v>
      </c>
      <c r="G84" s="294">
        <f>'地区別 '!H84</f>
        <v>96</v>
      </c>
      <c r="H84" s="362">
        <f>'地区別 '!I84</f>
        <v>1</v>
      </c>
      <c r="I84" s="352">
        <f>'地区別 '!J84</f>
        <v>97</v>
      </c>
      <c r="J84" s="270">
        <f>'地区別 '!K84</f>
        <v>0.01041666666666674</v>
      </c>
    </row>
    <row r="85" spans="1:10" ht="30" customHeight="1">
      <c r="A85" s="24"/>
      <c r="B85" s="3" t="s">
        <v>1</v>
      </c>
      <c r="C85" s="269">
        <f>'地区別 '!D85</f>
        <v>55835</v>
      </c>
      <c r="D85" s="270">
        <f>'地区別 '!E85</f>
        <v>0.12325983745071212</v>
      </c>
      <c r="E85" s="269">
        <f>'地区別 '!F85</f>
        <v>67814</v>
      </c>
      <c r="F85" s="270">
        <f>'地区別 '!G85</f>
        <v>0.6610900183710962</v>
      </c>
      <c r="G85" s="294">
        <f>'地区別 '!H85</f>
        <v>292</v>
      </c>
      <c r="H85" s="362">
        <f>'地区別 '!I85</f>
        <v>47</v>
      </c>
      <c r="I85" s="352">
        <f>'地区別 '!J85</f>
        <v>339</v>
      </c>
      <c r="J85" s="270">
        <f>'地区別 '!K85</f>
        <v>0.03039513677811545</v>
      </c>
    </row>
    <row r="86" spans="1:10" ht="30" customHeight="1">
      <c r="A86" s="25" t="s">
        <v>34</v>
      </c>
      <c r="B86" s="3" t="s">
        <v>44</v>
      </c>
      <c r="C86" s="269">
        <f>'地区別 '!D86</f>
        <v>7779</v>
      </c>
      <c r="D86" s="270">
        <f>'地区別 '!E86</f>
        <v>0.029240539825350575</v>
      </c>
      <c r="E86" s="269">
        <f>'地区別 '!F86</f>
        <v>2951</v>
      </c>
      <c r="F86" s="270">
        <f>'地区別 '!G86</f>
        <v>-0.11141222523336347</v>
      </c>
      <c r="G86" s="294">
        <f>'地区別 '!H86</f>
        <v>348</v>
      </c>
      <c r="H86" s="362">
        <f>'地区別 '!I86</f>
        <v>204</v>
      </c>
      <c r="I86" s="352">
        <f>'地区別 '!J86</f>
        <v>552</v>
      </c>
      <c r="J86" s="270">
        <f>'地区別 '!K86</f>
        <v>0.10179640718562877</v>
      </c>
    </row>
    <row r="87" spans="1:10" ht="30" customHeight="1">
      <c r="A87" s="25"/>
      <c r="B87" s="217" t="s">
        <v>59</v>
      </c>
      <c r="C87" s="269">
        <f>'地区別 '!D87</f>
        <v>41881</v>
      </c>
      <c r="D87" s="270">
        <f>'地区別 '!E87</f>
        <v>0.26349292545328384</v>
      </c>
      <c r="E87" s="269">
        <f>'地区別 '!F87</f>
        <v>0</v>
      </c>
      <c r="F87" s="270" t="str">
        <f>'地区別 '!G87</f>
        <v>　　　　　 －</v>
      </c>
      <c r="G87" s="294">
        <f>'地区別 '!H87</f>
        <v>168</v>
      </c>
      <c r="H87" s="362">
        <f>'地区別 '!I87</f>
        <v>0</v>
      </c>
      <c r="I87" s="352">
        <f>'地区別 '!J87</f>
        <v>168</v>
      </c>
      <c r="J87" s="270">
        <f>'地区別 '!K87</f>
        <v>0.19999999999999996</v>
      </c>
    </row>
    <row r="88" spans="1:10" ht="30" customHeight="1">
      <c r="A88" s="23" t="s">
        <v>58</v>
      </c>
      <c r="B88" s="8" t="s">
        <v>60</v>
      </c>
      <c r="C88" s="280">
        <f>'地区別 '!D88</f>
        <v>9722</v>
      </c>
      <c r="D88" s="274">
        <f>'地区別 '!E88</f>
        <v>0.19670113244707044</v>
      </c>
      <c r="E88" s="280">
        <f>'地区別 '!F88</f>
        <v>18340</v>
      </c>
      <c r="F88" s="274">
        <f>'地区別 '!G88</f>
        <v>0.08245293041374024</v>
      </c>
      <c r="G88" s="296">
        <f>'地区別 '!H88</f>
        <v>24</v>
      </c>
      <c r="H88" s="364">
        <f>'地区別 '!I88</f>
        <v>6</v>
      </c>
      <c r="I88" s="354">
        <f>'地区別 '!J88</f>
        <v>30</v>
      </c>
      <c r="J88" s="274">
        <f>'地区別 '!K88</f>
        <v>0.25</v>
      </c>
    </row>
    <row r="89" spans="1:10" ht="30" customHeight="1" thickBot="1">
      <c r="A89" s="23"/>
      <c r="B89" s="103" t="s">
        <v>61</v>
      </c>
      <c r="C89" s="273">
        <f>'地区別 '!D89</f>
        <v>51603</v>
      </c>
      <c r="D89" s="274">
        <f>'地区別 '!E89</f>
        <v>0.25034527876717316</v>
      </c>
      <c r="E89" s="280">
        <f>'地区別 '!F89</f>
        <v>18340</v>
      </c>
      <c r="F89" s="274">
        <f>'地区別 '!G89</f>
        <v>0.08245293041374024</v>
      </c>
      <c r="G89" s="296">
        <f>'地区別 '!H89</f>
        <v>192</v>
      </c>
      <c r="H89" s="364">
        <f>'地区別 '!I89</f>
        <v>6</v>
      </c>
      <c r="I89" s="354">
        <f>'地区別 '!J89</f>
        <v>198</v>
      </c>
      <c r="J89" s="274">
        <f>'地区別 '!K89</f>
        <v>0.20731707317073167</v>
      </c>
    </row>
    <row r="90" spans="1:10" ht="30" customHeight="1" thickTop="1">
      <c r="A90" s="104" t="s">
        <v>36</v>
      </c>
      <c r="B90" s="218" t="s">
        <v>44</v>
      </c>
      <c r="C90" s="283">
        <f>'地区別 '!D90</f>
        <v>8055912</v>
      </c>
      <c r="D90" s="284">
        <f>'地区別 '!E90</f>
        <v>0.00016288828743826755</v>
      </c>
      <c r="E90" s="283">
        <f>'地区別 '!F90</f>
        <v>63614386</v>
      </c>
      <c r="F90" s="284">
        <f>'地区別 '!G90</f>
        <v>-0.11364570618819492</v>
      </c>
      <c r="G90" s="301">
        <f>'地区別 '!H90</f>
        <v>12387</v>
      </c>
      <c r="H90" s="369">
        <f>'地区別 '!I90</f>
        <v>1220</v>
      </c>
      <c r="I90" s="359">
        <f>'地区別 '!J90</f>
        <v>13607</v>
      </c>
      <c r="J90" s="284">
        <f>'地区別 '!K90</f>
        <v>-0.5344373353406098</v>
      </c>
    </row>
    <row r="91" spans="1:10" ht="30" customHeight="1">
      <c r="A91" s="30"/>
      <c r="B91" s="3" t="s">
        <v>45</v>
      </c>
      <c r="C91" s="269">
        <f>'地区別 '!D91</f>
        <v>4372545</v>
      </c>
      <c r="D91" s="270">
        <f>'地区別 '!E91</f>
        <v>0.07444757744973374</v>
      </c>
      <c r="E91" s="269">
        <f>'地区別 '!F91</f>
        <v>210217194</v>
      </c>
      <c r="F91" s="270">
        <f>'地区別 '!G91</f>
        <v>0.07606650417275662</v>
      </c>
      <c r="G91" s="294">
        <f>'地区別 '!H91</f>
        <v>1190</v>
      </c>
      <c r="H91" s="362">
        <f>'地区別 '!I91</f>
        <v>190</v>
      </c>
      <c r="I91" s="352">
        <f>'地区別 '!J91</f>
        <v>1380</v>
      </c>
      <c r="J91" s="270">
        <f>'地区別 '!K91</f>
        <v>-0.8801875325577357</v>
      </c>
    </row>
    <row r="92" spans="1:10" ht="30" customHeight="1" thickBot="1">
      <c r="A92" s="31" t="s">
        <v>37</v>
      </c>
      <c r="B92" s="29" t="s">
        <v>1</v>
      </c>
      <c r="C92" s="278">
        <f>'地区別 '!D92</f>
        <v>12428457</v>
      </c>
      <c r="D92" s="279">
        <f>'地区別 '!E92</f>
        <v>0.02509713032020744</v>
      </c>
      <c r="E92" s="278">
        <f>'地区別 '!F92</f>
        <v>273831580</v>
      </c>
      <c r="F92" s="279">
        <f>'地区別 '!G92</f>
        <v>0.025095402053438853</v>
      </c>
      <c r="G92" s="299">
        <f>'地区別 '!H92</f>
        <v>13577</v>
      </c>
      <c r="H92" s="367">
        <f>'地区別 '!I92</f>
        <v>1410</v>
      </c>
      <c r="I92" s="357">
        <f>'地区別 '!J92</f>
        <v>14987</v>
      </c>
      <c r="J92" s="279">
        <f>'地区別 '!K92</f>
        <v>-0.6321757270830777</v>
      </c>
    </row>
    <row r="93" spans="1:7" ht="30" customHeight="1" thickTop="1">
      <c r="A93" s="13"/>
      <c r="B93" s="13"/>
      <c r="C93" s="14" t="s">
        <v>96</v>
      </c>
      <c r="D93" s="15"/>
      <c r="E93" s="15"/>
      <c r="F93" s="16"/>
      <c r="G93" s="16"/>
    </row>
    <row r="94" spans="1:7" ht="30" customHeight="1">
      <c r="A94" s="17" t="s">
        <v>88</v>
      </c>
      <c r="B94" s="18"/>
      <c r="D94" s="17"/>
      <c r="E94" s="17"/>
      <c r="F94" s="19"/>
      <c r="G94" s="19"/>
    </row>
    <row r="95" spans="1:7" ht="33" customHeight="1">
      <c r="A95" s="17" t="s">
        <v>106</v>
      </c>
      <c r="B95" s="2"/>
      <c r="C95" s="253"/>
      <c r="D95" s="5"/>
      <c r="E95" s="1"/>
      <c r="F95" s="5"/>
      <c r="G95" s="1"/>
    </row>
    <row r="96" ht="30" customHeight="1">
      <c r="A96" s="17" t="s">
        <v>105</v>
      </c>
    </row>
    <row r="97" ht="30" customHeight="1"/>
    <row r="98" ht="30" customHeight="1"/>
    <row r="99" ht="30" customHeight="1"/>
  </sheetData>
  <sheetProtection/>
  <mergeCells count="5">
    <mergeCell ref="A62:A64"/>
    <mergeCell ref="G2:J2"/>
    <mergeCell ref="C2:D2"/>
    <mergeCell ref="E2:F2"/>
    <mergeCell ref="A1:J1"/>
  </mergeCells>
  <printOptions horizontalCentered="1" verticalCentered="1"/>
  <pageMargins left="0.35433070866141736" right="0.35433070866141736" top="0.5118110236220472" bottom="0.5118110236220472" header="0.2755905511811024" footer="0.2755905511811024"/>
  <pageSetup fitToHeight="2" horizontalDpi="600" verticalDpi="600" orientation="portrait" paperSize="9" scale="50" r:id="rId1"/>
  <headerFooter alignWithMargins="0">
    <oddHeader>&amp;R&amp;22管理課</oddHeader>
  </headerFooter>
  <rowBreaks count="1" manualBreakCount="1">
    <brk id="4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="70" zoomScaleNormal="50" zoomScaleSheetLayoutView="70" zoomScalePageLayoutView="0" workbookViewId="0" topLeftCell="A46">
      <selection activeCell="A1" sqref="A1:G97"/>
    </sheetView>
  </sheetViews>
  <sheetFormatPr defaultColWidth="9.00390625" defaultRowHeight="13.5"/>
  <cols>
    <col min="1" max="1" width="20.50390625" style="0" customWidth="1"/>
    <col min="2" max="2" width="7.375" style="0" customWidth="1"/>
    <col min="3" max="3" width="25.125" style="0" customWidth="1"/>
    <col min="4" max="4" width="20.125" style="0" customWidth="1"/>
    <col min="5" max="5" width="25.125" style="0" customWidth="1"/>
    <col min="6" max="6" width="20.125" style="0" customWidth="1"/>
    <col min="7" max="7" width="49.75390625" style="0" customWidth="1"/>
  </cols>
  <sheetData>
    <row r="1" spans="1:7" ht="63.75" customHeight="1" thickBot="1">
      <c r="A1" s="483" t="str">
        <f>'地区別 '!B1</f>
        <v>管内空港の利用概況集計表（平成30年2月速報値）</v>
      </c>
      <c r="B1" s="483"/>
      <c r="C1" s="483"/>
      <c r="D1" s="483"/>
      <c r="E1" s="483"/>
      <c r="F1" s="483"/>
      <c r="G1" s="483"/>
    </row>
    <row r="2" spans="1:7" ht="27" thickBot="1" thickTop="1">
      <c r="A2" s="20" t="s">
        <v>54</v>
      </c>
      <c r="B2" s="21"/>
      <c r="C2" s="481" t="s">
        <v>94</v>
      </c>
      <c r="D2" s="482"/>
      <c r="E2" s="481" t="s">
        <v>95</v>
      </c>
      <c r="F2" s="482"/>
      <c r="G2" s="401" t="s">
        <v>119</v>
      </c>
    </row>
    <row r="3" spans="1:7" ht="39" thickBot="1">
      <c r="A3" s="22"/>
      <c r="B3" s="28"/>
      <c r="C3" s="6" t="s">
        <v>0</v>
      </c>
      <c r="D3" s="265" t="s">
        <v>93</v>
      </c>
      <c r="E3" s="32" t="s">
        <v>49</v>
      </c>
      <c r="F3" s="265" t="s">
        <v>93</v>
      </c>
      <c r="G3" s="402" t="s">
        <v>120</v>
      </c>
    </row>
    <row r="4" spans="1:7" ht="30" customHeight="1">
      <c r="A4" s="219"/>
      <c r="B4" s="212" t="s">
        <v>44</v>
      </c>
      <c r="C4" s="267">
        <f>'地区別 '!D4</f>
        <v>1944296</v>
      </c>
      <c r="D4" s="268">
        <f>'地区別 '!E4</f>
        <v>0.06945562874857547</v>
      </c>
      <c r="E4" s="267">
        <f>'地区別 '!F4</f>
        <v>12245065</v>
      </c>
      <c r="F4" s="268">
        <f>'地区別 '!G4</f>
        <v>-0.048494877634915</v>
      </c>
      <c r="G4" s="403"/>
    </row>
    <row r="5" spans="1:7" ht="30" customHeight="1">
      <c r="A5" s="220" t="s">
        <v>38</v>
      </c>
      <c r="B5" s="213" t="s">
        <v>45</v>
      </c>
      <c r="C5" s="269">
        <f>'地区別 '!D5</f>
        <v>394647</v>
      </c>
      <c r="D5" s="270">
        <f>'地区別 '!E5</f>
        <v>0.19019428075106615</v>
      </c>
      <c r="E5" s="269">
        <f>'地区別 '!F5</f>
        <v>2787152</v>
      </c>
      <c r="F5" s="270">
        <f>'地区別 '!G5</f>
        <v>2.176523953126318</v>
      </c>
      <c r="G5" s="404"/>
    </row>
    <row r="6" spans="1:7" ht="30" customHeight="1" thickBot="1">
      <c r="A6" s="221"/>
      <c r="B6" s="7" t="s">
        <v>1</v>
      </c>
      <c r="C6" s="271">
        <f>'地区別 '!D6</f>
        <v>2338943</v>
      </c>
      <c r="D6" s="272">
        <f>'地区別 '!E6</f>
        <v>0.08807986207705043</v>
      </c>
      <c r="E6" s="271">
        <f>'地区別 '!F6</f>
        <v>15032217</v>
      </c>
      <c r="F6" s="272">
        <f>'地区別 '!G6</f>
        <v>0.09352453247445269</v>
      </c>
      <c r="G6" s="405"/>
    </row>
    <row r="7" spans="1:7" ht="30" customHeight="1">
      <c r="A7" s="34"/>
      <c r="B7" s="214" t="s">
        <v>44</v>
      </c>
      <c r="C7" s="267">
        <f>'地区別 '!D7</f>
        <v>1539681</v>
      </c>
      <c r="D7" s="268">
        <f>'地区別 '!E7</f>
        <v>0.07148046648285344</v>
      </c>
      <c r="E7" s="267">
        <f>'地区別 '!F7</f>
        <v>11188142</v>
      </c>
      <c r="F7" s="268">
        <f>'地区別 '!G7</f>
        <v>-0.04189490025317355</v>
      </c>
      <c r="G7" s="403" t="s">
        <v>120</v>
      </c>
    </row>
    <row r="8" spans="1:7" ht="30" customHeight="1">
      <c r="A8" s="34" t="s">
        <v>4</v>
      </c>
      <c r="B8" s="3" t="s">
        <v>45</v>
      </c>
      <c r="C8" s="269">
        <f>'地区別 '!D8</f>
        <v>368300</v>
      </c>
      <c r="D8" s="270">
        <f>'地区別 '!E8</f>
        <v>0.24112041193200962</v>
      </c>
      <c r="E8" s="269">
        <f>'地区別 '!F8</f>
        <v>2787152</v>
      </c>
      <c r="F8" s="270">
        <f>'地区別 '!G8</f>
        <v>2.176523953126318</v>
      </c>
      <c r="G8" s="406" t="s">
        <v>120</v>
      </c>
    </row>
    <row r="9" spans="1:7" ht="30" customHeight="1">
      <c r="A9" s="35"/>
      <c r="B9" s="3" t="s">
        <v>1</v>
      </c>
      <c r="C9" s="269">
        <f>'地区別 '!D9</f>
        <v>1907981</v>
      </c>
      <c r="D9" s="270">
        <f>'地区別 '!E9</f>
        <v>0.10051657885902743</v>
      </c>
      <c r="E9" s="269">
        <f>'地区別 '!F9</f>
        <v>13975294</v>
      </c>
      <c r="F9" s="270">
        <f>'地区別 '!G9</f>
        <v>0.11314474018115472</v>
      </c>
      <c r="G9" s="407" t="s">
        <v>120</v>
      </c>
    </row>
    <row r="10" spans="1:7" ht="30" customHeight="1">
      <c r="A10" s="211"/>
      <c r="B10" s="3" t="s">
        <v>44</v>
      </c>
      <c r="C10" s="269">
        <f>'地区別 '!D10</f>
        <v>86886</v>
      </c>
      <c r="D10" s="270">
        <f>'地区別 '!E10</f>
        <v>0.10365063638442185</v>
      </c>
      <c r="E10" s="269">
        <f>'地区別 '!F10</f>
        <v>295616</v>
      </c>
      <c r="F10" s="270">
        <f>'地区別 '!G10</f>
        <v>-0.049398992854799983</v>
      </c>
      <c r="G10" s="408" t="s">
        <v>120</v>
      </c>
    </row>
    <row r="11" spans="1:7" ht="30" customHeight="1">
      <c r="A11" s="34" t="s">
        <v>5</v>
      </c>
      <c r="B11" s="3" t="s">
        <v>45</v>
      </c>
      <c r="C11" s="269">
        <f>'地区別 '!D11</f>
        <v>8584</v>
      </c>
      <c r="D11" s="270">
        <f>'地区別 '!E11</f>
        <v>-0.19625468164794002</v>
      </c>
      <c r="E11" s="269">
        <f>'地区別 '!F11</f>
        <v>0</v>
      </c>
      <c r="F11" s="270" t="str">
        <f>'地区別 '!G11</f>
        <v>　　　　　 －</v>
      </c>
      <c r="G11" s="406" t="s">
        <v>120</v>
      </c>
    </row>
    <row r="12" spans="1:7" ht="30" customHeight="1">
      <c r="A12" s="34"/>
      <c r="B12" s="3" t="s">
        <v>1</v>
      </c>
      <c r="C12" s="269">
        <f>'地区別 '!D12</f>
        <v>95470</v>
      </c>
      <c r="D12" s="270">
        <f>'地区別 '!E12</f>
        <v>0.06782542558664972</v>
      </c>
      <c r="E12" s="269">
        <f>'地区別 '!F12</f>
        <v>295616</v>
      </c>
      <c r="F12" s="270">
        <f>'地区別 '!G12</f>
        <v>-0.049398992854799983</v>
      </c>
      <c r="G12" s="406" t="s">
        <v>120</v>
      </c>
    </row>
    <row r="13" spans="1:7" ht="30" customHeight="1">
      <c r="A13" s="33"/>
      <c r="B13" s="3" t="s">
        <v>44</v>
      </c>
      <c r="C13" s="269">
        <f>'地区別 '!D13</f>
        <v>6413</v>
      </c>
      <c r="D13" s="270">
        <f>'地区別 '!E13</f>
        <v>0.0843760568143388</v>
      </c>
      <c r="E13" s="269">
        <f>'地区別 '!F13</f>
        <v>5029</v>
      </c>
      <c r="F13" s="270">
        <f>'地区別 '!G13</f>
        <v>-0.6693405220593069</v>
      </c>
      <c r="G13" s="408" t="s">
        <v>120</v>
      </c>
    </row>
    <row r="14" spans="1:7" ht="30" customHeight="1">
      <c r="A14" s="34" t="s">
        <v>6</v>
      </c>
      <c r="B14" s="3" t="s">
        <v>45</v>
      </c>
      <c r="C14" s="269">
        <f>'地区別 '!D14</f>
        <v>0</v>
      </c>
      <c r="D14" s="270" t="str">
        <f>'地区別 '!E14</f>
        <v>　　　　　 －</v>
      </c>
      <c r="E14" s="269">
        <f>'地区別 '!F14</f>
        <v>0</v>
      </c>
      <c r="F14" s="270" t="str">
        <f>'地区別 '!G14</f>
        <v>　　　　　 －</v>
      </c>
      <c r="G14" s="406"/>
    </row>
    <row r="15" spans="1:7" ht="30" customHeight="1">
      <c r="A15" s="35"/>
      <c r="B15" s="3" t="s">
        <v>1</v>
      </c>
      <c r="C15" s="269">
        <f>'地区別 '!D15</f>
        <v>6413</v>
      </c>
      <c r="D15" s="270">
        <f>'地区別 '!E15</f>
        <v>0.0843760568143388</v>
      </c>
      <c r="E15" s="269">
        <f>'地区別 '!F15</f>
        <v>5029</v>
      </c>
      <c r="F15" s="270">
        <f>'地区別 '!G15</f>
        <v>-0.6693405220593069</v>
      </c>
      <c r="G15" s="407"/>
    </row>
    <row r="16" spans="1:7" ht="30" customHeight="1">
      <c r="A16" s="34"/>
      <c r="B16" s="3" t="s">
        <v>44</v>
      </c>
      <c r="C16" s="269">
        <f>'地区別 '!D16</f>
        <v>54468</v>
      </c>
      <c r="D16" s="270">
        <f>'地区別 '!E16</f>
        <v>0.07951482479784366</v>
      </c>
      <c r="E16" s="269">
        <f>'地区別 '!F16</f>
        <v>144441</v>
      </c>
      <c r="F16" s="270">
        <f>'地区別 '!G16</f>
        <v>0.039076606550654924</v>
      </c>
      <c r="G16" s="408" t="s">
        <v>120</v>
      </c>
    </row>
    <row r="17" spans="1:7" ht="30" customHeight="1">
      <c r="A17" s="34" t="s">
        <v>8</v>
      </c>
      <c r="B17" s="3" t="s">
        <v>45</v>
      </c>
      <c r="C17" s="269">
        <f>'地区別 '!D17</f>
        <v>0</v>
      </c>
      <c r="D17" s="270" t="str">
        <f>'地区別 '!E17</f>
        <v>　　　　　 －</v>
      </c>
      <c r="E17" s="269">
        <f>'地区別 '!F17</f>
        <v>0</v>
      </c>
      <c r="F17" s="270" t="str">
        <f>'地区別 '!G17</f>
        <v>　　　　　 －</v>
      </c>
      <c r="G17" s="404" t="s">
        <v>120</v>
      </c>
    </row>
    <row r="18" spans="1:7" ht="30" customHeight="1">
      <c r="A18" s="35"/>
      <c r="B18" s="3" t="s">
        <v>1</v>
      </c>
      <c r="C18" s="269">
        <f>'地区別 '!D18</f>
        <v>54468</v>
      </c>
      <c r="D18" s="270">
        <f>'地区別 '!E18</f>
        <v>0.07951482479784366</v>
      </c>
      <c r="E18" s="269">
        <f>'地区別 '!F18</f>
        <v>144441</v>
      </c>
      <c r="F18" s="270">
        <f>'地区別 '!G18</f>
        <v>0.039076606550654924</v>
      </c>
      <c r="G18" s="409" t="s">
        <v>120</v>
      </c>
    </row>
    <row r="19" spans="1:7" ht="30" customHeight="1">
      <c r="A19" s="33"/>
      <c r="B19" s="3" t="s">
        <v>44</v>
      </c>
      <c r="C19" s="269">
        <f>'地区別 '!D19</f>
        <v>51528</v>
      </c>
      <c r="D19" s="270">
        <f>'地区別 '!E19</f>
        <v>0.05077694848892689</v>
      </c>
      <c r="E19" s="269">
        <f>'地区別 '!F19</f>
        <v>139439</v>
      </c>
      <c r="F19" s="270">
        <f>'地区別 '!G19</f>
        <v>0.07869818823201769</v>
      </c>
      <c r="G19" s="408" t="s">
        <v>120</v>
      </c>
    </row>
    <row r="20" spans="1:7" ht="30" customHeight="1">
      <c r="A20" s="34" t="s">
        <v>9</v>
      </c>
      <c r="B20" s="3" t="s">
        <v>45</v>
      </c>
      <c r="C20" s="269">
        <f>'地区別 '!D20</f>
        <v>2237</v>
      </c>
      <c r="D20" s="270">
        <f>'地区別 '!E20</f>
        <v>-0.00533570475767009</v>
      </c>
      <c r="E20" s="269">
        <f>'地区別 '!F20</f>
        <v>0</v>
      </c>
      <c r="F20" s="270" t="str">
        <f>'地区別 '!G20</f>
        <v>　　　　　 －</v>
      </c>
      <c r="G20" s="406" t="s">
        <v>120</v>
      </c>
    </row>
    <row r="21" spans="1:7" ht="30" customHeight="1">
      <c r="A21" s="35"/>
      <c r="B21" s="3" t="s">
        <v>1</v>
      </c>
      <c r="C21" s="269">
        <f>'地区別 '!D21</f>
        <v>53765</v>
      </c>
      <c r="D21" s="270">
        <f>'地区別 '!E21</f>
        <v>0.04831633747343389</v>
      </c>
      <c r="E21" s="269">
        <f>'地区別 '!F21</f>
        <v>139439</v>
      </c>
      <c r="F21" s="270">
        <f>'地区別 '!G21</f>
        <v>0.07869818823201769</v>
      </c>
      <c r="G21" s="409" t="s">
        <v>120</v>
      </c>
    </row>
    <row r="22" spans="1:7" ht="30" customHeight="1">
      <c r="A22" s="33"/>
      <c r="B22" s="3" t="s">
        <v>44</v>
      </c>
      <c r="C22" s="269">
        <f>'地区別 '!D22</f>
        <v>97674</v>
      </c>
      <c r="D22" s="270">
        <f>'地区別 '!E22</f>
        <v>0.039925897534176524</v>
      </c>
      <c r="E22" s="269">
        <f>'地区別 '!F22</f>
        <v>360589</v>
      </c>
      <c r="F22" s="270">
        <f>'地区別 '!G22</f>
        <v>-0.13739848095209617</v>
      </c>
      <c r="G22" s="408" t="s">
        <v>120</v>
      </c>
    </row>
    <row r="23" spans="1:7" ht="30" customHeight="1">
      <c r="A23" s="34" t="s">
        <v>10</v>
      </c>
      <c r="B23" s="3" t="s">
        <v>45</v>
      </c>
      <c r="C23" s="269">
        <f>'地区別 '!D23</f>
        <v>15526</v>
      </c>
      <c r="D23" s="270">
        <f>'地区別 '!E23</f>
        <v>-0.29121205204291256</v>
      </c>
      <c r="E23" s="269">
        <f>'地区別 '!F23</f>
        <v>0</v>
      </c>
      <c r="F23" s="270" t="str">
        <f>'地区別 '!G23</f>
        <v>　　　　　 －</v>
      </c>
      <c r="G23" s="406"/>
    </row>
    <row r="24" spans="1:7" ht="30" customHeight="1">
      <c r="A24" s="35"/>
      <c r="B24" s="3" t="s">
        <v>1</v>
      </c>
      <c r="C24" s="269">
        <f>'地区別 '!D24</f>
        <v>113200</v>
      </c>
      <c r="D24" s="270">
        <f>'地区別 '!E24</f>
        <v>-0.022697251983527456</v>
      </c>
      <c r="E24" s="269">
        <f>'地区別 '!F24</f>
        <v>360589</v>
      </c>
      <c r="F24" s="270">
        <f>'地区別 '!G24</f>
        <v>-0.13739848095209617</v>
      </c>
      <c r="G24" s="409"/>
    </row>
    <row r="25" spans="1:7" ht="30" customHeight="1">
      <c r="A25" s="25" t="s">
        <v>16</v>
      </c>
      <c r="B25" s="3" t="s">
        <v>44</v>
      </c>
      <c r="C25" s="269">
        <f>'地区別 '!D25</f>
        <v>1341</v>
      </c>
      <c r="D25" s="270">
        <f>'地区別 '!E25</f>
        <v>-0.04487179487179482</v>
      </c>
      <c r="E25" s="269">
        <f>'地区別 '!F25</f>
        <v>0</v>
      </c>
      <c r="F25" s="270" t="str">
        <f>'地区別 '!G25</f>
        <v>　　　　　 －</v>
      </c>
      <c r="G25" s="410"/>
    </row>
    <row r="26" spans="1:7" ht="30" customHeight="1">
      <c r="A26" s="25" t="s">
        <v>17</v>
      </c>
      <c r="B26" s="3" t="s">
        <v>44</v>
      </c>
      <c r="C26" s="269" t="str">
        <f>'地区別 '!D26</f>
        <v>-</v>
      </c>
      <c r="D26" s="270" t="str">
        <f>'地区別 '!E26</f>
        <v>-</v>
      </c>
      <c r="E26" s="269" t="str">
        <f>'地区別 '!F26</f>
        <v>-</v>
      </c>
      <c r="F26" s="270" t="str">
        <f>'地区別 '!G26</f>
        <v>-</v>
      </c>
      <c r="G26" s="409"/>
    </row>
    <row r="27" spans="1:7" ht="30" customHeight="1">
      <c r="A27" s="25" t="s">
        <v>18</v>
      </c>
      <c r="B27" s="3" t="s">
        <v>44</v>
      </c>
      <c r="C27" s="269">
        <f>'地区別 '!D27</f>
        <v>676</v>
      </c>
      <c r="D27" s="270">
        <f>'地区別 '!E27</f>
        <v>-0.21395348837209305</v>
      </c>
      <c r="E27" s="269">
        <f>'地区別 '!F27</f>
        <v>457</v>
      </c>
      <c r="F27" s="270">
        <f>'地区別 '!G27</f>
        <v>-0.1705989110707804</v>
      </c>
      <c r="G27" s="409"/>
    </row>
    <row r="28" spans="1:7" ht="30" customHeight="1">
      <c r="A28" s="25"/>
      <c r="B28" s="3" t="s">
        <v>44</v>
      </c>
      <c r="C28" s="269">
        <f>'地区別 '!D28</f>
        <v>14131</v>
      </c>
      <c r="D28" s="270">
        <f>'地区別 '!E28</f>
        <v>0.08068216579993881</v>
      </c>
      <c r="E28" s="269">
        <f>'地区別 '!F28</f>
        <v>22514</v>
      </c>
      <c r="F28" s="270">
        <f>'地区別 '!G28</f>
        <v>0.1521416508878768</v>
      </c>
      <c r="G28" s="408"/>
    </row>
    <row r="29" spans="1:7" ht="30" customHeight="1">
      <c r="A29" s="23" t="s">
        <v>19</v>
      </c>
      <c r="B29" s="3" t="s">
        <v>45</v>
      </c>
      <c r="C29" s="269">
        <f>'地区別 '!D29</f>
        <v>0</v>
      </c>
      <c r="D29" s="270" t="str">
        <f>'地区別 '!E29</f>
        <v>　　　　　 －</v>
      </c>
      <c r="E29" s="269">
        <f>'地区別 '!F29</f>
        <v>0</v>
      </c>
      <c r="F29" s="270" t="str">
        <f>'地区別 '!G29</f>
        <v>　　　　　 －</v>
      </c>
      <c r="G29" s="406"/>
    </row>
    <row r="30" spans="1:7" ht="30" customHeight="1">
      <c r="A30" s="24"/>
      <c r="B30" s="3" t="s">
        <v>1</v>
      </c>
      <c r="C30" s="269">
        <f>'地区別 '!D30</f>
        <v>14131</v>
      </c>
      <c r="D30" s="270">
        <f>'地区別 '!E30</f>
        <v>0.08068216579993881</v>
      </c>
      <c r="E30" s="269">
        <f>'地区別 '!F30</f>
        <v>22514</v>
      </c>
      <c r="F30" s="270">
        <f>'地区別 '!G30</f>
        <v>0.1521416508878768</v>
      </c>
      <c r="G30" s="409"/>
    </row>
    <row r="31" spans="1:7" ht="30" customHeight="1">
      <c r="A31" s="168" t="s">
        <v>77</v>
      </c>
      <c r="B31" s="3" t="s">
        <v>44</v>
      </c>
      <c r="C31" s="269">
        <f>'地区別 '!D31</f>
        <v>6514</v>
      </c>
      <c r="D31" s="270">
        <f>'地区別 '!E31</f>
        <v>-0.1026312164209946</v>
      </c>
      <c r="E31" s="269">
        <f>'地区別 '!F31</f>
        <v>253</v>
      </c>
      <c r="F31" s="270">
        <f>'地区別 '!G31</f>
        <v>-0.47291666666666665</v>
      </c>
      <c r="G31" s="408"/>
    </row>
    <row r="32" spans="1:7" ht="30" customHeight="1">
      <c r="A32" s="25"/>
      <c r="B32" s="3" t="s">
        <v>44</v>
      </c>
      <c r="C32" s="269">
        <f>'地区別 '!D32</f>
        <v>69221</v>
      </c>
      <c r="D32" s="270">
        <f>'地区別 '!E32</f>
        <v>0.07047197822590623</v>
      </c>
      <c r="E32" s="269">
        <f>'地区別 '!F32</f>
        <v>87882</v>
      </c>
      <c r="F32" s="270">
        <f>'地区別 '!G32</f>
        <v>-0.4450457504783435</v>
      </c>
      <c r="G32" s="404"/>
    </row>
    <row r="33" spans="1:7" ht="30" customHeight="1">
      <c r="A33" s="34" t="s">
        <v>20</v>
      </c>
      <c r="B33" s="8" t="s">
        <v>45</v>
      </c>
      <c r="C33" s="273">
        <f>'地区別 '!D33</f>
        <v>0</v>
      </c>
      <c r="D33" s="274" t="str">
        <f>'地区別 '!E33</f>
        <v>　　　　　 －</v>
      </c>
      <c r="E33" s="273">
        <f>'地区別 '!F33</f>
        <v>0</v>
      </c>
      <c r="F33" s="274" t="str">
        <f>'地区別 '!G33</f>
        <v>　　　　　 －</v>
      </c>
      <c r="G33" s="407"/>
    </row>
    <row r="34" spans="1:7" ht="30" customHeight="1">
      <c r="A34" s="34"/>
      <c r="B34" s="8" t="s">
        <v>1</v>
      </c>
      <c r="C34" s="269">
        <f>'地区別 '!D34</f>
        <v>69221</v>
      </c>
      <c r="D34" s="275">
        <f>'地区別 '!E34</f>
        <v>0.07047197822590623</v>
      </c>
      <c r="E34" s="269">
        <f>'地区別 '!F34</f>
        <v>87882</v>
      </c>
      <c r="F34" s="275">
        <f>'地区別 '!G34</f>
        <v>-0.4450457504783435</v>
      </c>
      <c r="G34" s="408"/>
    </row>
    <row r="35" spans="1:7" ht="30" customHeight="1" thickBot="1">
      <c r="A35" s="33" t="s">
        <v>32</v>
      </c>
      <c r="B35" s="4" t="s">
        <v>44</v>
      </c>
      <c r="C35" s="269">
        <f>'地区別 '!D35</f>
        <v>15763</v>
      </c>
      <c r="D35" s="270">
        <f>'地区別 '!E35</f>
        <v>0.001652157336214044</v>
      </c>
      <c r="E35" s="269">
        <f>'地区別 '!F35</f>
        <v>703</v>
      </c>
      <c r="F35" s="270">
        <f>'地区別 '!G35</f>
        <v>0.894878706199461</v>
      </c>
      <c r="G35" s="409"/>
    </row>
    <row r="36" spans="1:7" ht="30" customHeight="1">
      <c r="A36" s="219"/>
      <c r="B36" s="212" t="s">
        <v>44</v>
      </c>
      <c r="C36" s="267">
        <f>'地区別 '!D36</f>
        <v>503204</v>
      </c>
      <c r="D36" s="268">
        <f>'地区別 '!E36</f>
        <v>0.08836163079917814</v>
      </c>
      <c r="E36" s="267">
        <f>'地区別 '!F36</f>
        <v>691857</v>
      </c>
      <c r="F36" s="268">
        <f>'地区別 '!G36</f>
        <v>-0.04054799915683904</v>
      </c>
      <c r="G36" s="403"/>
    </row>
    <row r="37" spans="1:7" ht="30" customHeight="1">
      <c r="A37" s="220" t="s">
        <v>39</v>
      </c>
      <c r="B37" s="213" t="s">
        <v>45</v>
      </c>
      <c r="C37" s="269">
        <f>'地区別 '!D37</f>
        <v>47794</v>
      </c>
      <c r="D37" s="270">
        <f>'地区別 '!E37</f>
        <v>0.22687134202690218</v>
      </c>
      <c r="E37" s="269">
        <f>'地区別 '!F37</f>
        <v>8726</v>
      </c>
      <c r="F37" s="270">
        <f>'地区別 '!G37</f>
        <v>-0.5809441482975556</v>
      </c>
      <c r="G37" s="406"/>
    </row>
    <row r="38" spans="1:7" ht="30" customHeight="1" thickBot="1">
      <c r="A38" s="221"/>
      <c r="B38" s="7" t="s">
        <v>1</v>
      </c>
      <c r="C38" s="276">
        <f>'地区別 '!D38</f>
        <v>550998</v>
      </c>
      <c r="D38" s="272">
        <f>'地区別 '!E38</f>
        <v>0.09912508527725583</v>
      </c>
      <c r="E38" s="276">
        <f>'地区別 '!F38</f>
        <v>700583</v>
      </c>
      <c r="F38" s="272">
        <f>'地区別 '!G38</f>
        <v>-0.05571497697187966</v>
      </c>
      <c r="G38" s="405"/>
    </row>
    <row r="39" spans="1:7" ht="30" customHeight="1">
      <c r="A39" s="34"/>
      <c r="B39" s="214" t="s">
        <v>44</v>
      </c>
      <c r="C39" s="267">
        <f>'地区別 '!D39</f>
        <v>231803</v>
      </c>
      <c r="D39" s="277">
        <f>'地区別 '!E39</f>
        <v>0.11964276226495296</v>
      </c>
      <c r="E39" s="267">
        <f>'地区別 '!F39</f>
        <v>355988</v>
      </c>
      <c r="F39" s="277">
        <f>'地区別 '!G39</f>
        <v>-0.08880834638736168</v>
      </c>
      <c r="G39" s="403"/>
    </row>
    <row r="40" spans="1:7" ht="30" customHeight="1">
      <c r="A40" s="34" t="s">
        <v>11</v>
      </c>
      <c r="B40" s="3" t="s">
        <v>45</v>
      </c>
      <c r="C40" s="269">
        <f>'地区別 '!D40</f>
        <v>27599</v>
      </c>
      <c r="D40" s="270">
        <f>'地区別 '!E40</f>
        <v>0.08112660607959876</v>
      </c>
      <c r="E40" s="269">
        <f>'地区別 '!F40</f>
        <v>8702</v>
      </c>
      <c r="F40" s="270">
        <f>'地区別 '!G40</f>
        <v>-0.5820967199731066</v>
      </c>
      <c r="G40" s="406"/>
    </row>
    <row r="41" spans="1:7" ht="30" customHeight="1">
      <c r="A41" s="35"/>
      <c r="B41" s="3" t="s">
        <v>1</v>
      </c>
      <c r="C41" s="269">
        <f>'地区別 '!D41</f>
        <v>259402</v>
      </c>
      <c r="D41" s="270">
        <f>'地区別 '!E41</f>
        <v>0.11541488039697101</v>
      </c>
      <c r="E41" s="269">
        <f>'地区別 '!F41</f>
        <v>364690</v>
      </c>
      <c r="F41" s="270">
        <f>'地区別 '!G41</f>
        <v>-0.1137696321083238</v>
      </c>
      <c r="G41" s="409"/>
    </row>
    <row r="42" spans="1:7" ht="30" customHeight="1">
      <c r="A42" s="25"/>
      <c r="B42" s="3" t="s">
        <v>44</v>
      </c>
      <c r="C42" s="269">
        <f>'地区別 '!D42</f>
        <v>81637</v>
      </c>
      <c r="D42" s="270">
        <f>'地区別 '!E42</f>
        <v>0.04933225362793858</v>
      </c>
      <c r="E42" s="269">
        <f>'地区別 '!F42</f>
        <v>103968</v>
      </c>
      <c r="F42" s="270">
        <f>'地区別 '!G42</f>
        <v>-0.010620075368276805</v>
      </c>
      <c r="G42" s="408"/>
    </row>
    <row r="43" spans="1:7" ht="30" customHeight="1">
      <c r="A43" s="23" t="s">
        <v>12</v>
      </c>
      <c r="B43" s="3" t="s">
        <v>45</v>
      </c>
      <c r="C43" s="269">
        <f>'地区別 '!D43</f>
        <v>1987</v>
      </c>
      <c r="D43" s="270">
        <f>'地区別 '!E43</f>
        <v>1.6076115485564304</v>
      </c>
      <c r="E43" s="269">
        <f>'地区別 '!F43</f>
        <v>0</v>
      </c>
      <c r="F43" s="270" t="str">
        <f>'地区別 '!G43</f>
        <v>　　　　　 －</v>
      </c>
      <c r="G43" s="406"/>
    </row>
    <row r="44" spans="1:7" ht="30" customHeight="1">
      <c r="A44" s="24"/>
      <c r="B44" s="3" t="s">
        <v>1</v>
      </c>
      <c r="C44" s="269">
        <f>'地区別 '!D44</f>
        <v>83624</v>
      </c>
      <c r="D44" s="270">
        <f>'地区別 '!E44</f>
        <v>0.06444673565764192</v>
      </c>
      <c r="E44" s="269">
        <f>'地区別 '!F44</f>
        <v>103968</v>
      </c>
      <c r="F44" s="270">
        <f>'地区別 '!G44</f>
        <v>-0.010620075368276805</v>
      </c>
      <c r="G44" s="409"/>
    </row>
    <row r="45" spans="1:7" ht="30" customHeight="1">
      <c r="A45" s="25"/>
      <c r="B45" s="3" t="s">
        <v>44</v>
      </c>
      <c r="C45" s="269">
        <f>'地区別 '!D45</f>
        <v>20947</v>
      </c>
      <c r="D45" s="270">
        <f>'地区別 '!E45</f>
        <v>0.15099730754437046</v>
      </c>
      <c r="E45" s="269">
        <f>'地区別 '!F45</f>
        <v>0</v>
      </c>
      <c r="F45" s="270" t="str">
        <f>'地区別 '!G45</f>
        <v>　　　　　 －</v>
      </c>
      <c r="G45" s="411"/>
    </row>
    <row r="46" spans="1:7" ht="30" customHeight="1">
      <c r="A46" s="23" t="s">
        <v>13</v>
      </c>
      <c r="B46" s="3" t="s">
        <v>45</v>
      </c>
      <c r="C46" s="269">
        <f>'地区別 '!D46</f>
        <v>1767</v>
      </c>
      <c r="D46" s="270" t="str">
        <f>'地区別 '!E46</f>
        <v>　　　　　 －</v>
      </c>
      <c r="E46" s="269">
        <f>'地区別 '!F46</f>
        <v>0</v>
      </c>
      <c r="F46" s="270" t="str">
        <f>'地区別 '!G46</f>
        <v>　　　　　 －</v>
      </c>
      <c r="G46" s="406"/>
    </row>
    <row r="47" spans="1:7" ht="30" customHeight="1" thickBot="1">
      <c r="A47" s="100"/>
      <c r="B47" s="223" t="s">
        <v>1</v>
      </c>
      <c r="C47" s="278">
        <f>'地区別 '!D47</f>
        <v>22714</v>
      </c>
      <c r="D47" s="279">
        <f>'地区別 '!E47</f>
        <v>0.24809055442606742</v>
      </c>
      <c r="E47" s="278">
        <f>'地区別 '!F47</f>
        <v>0</v>
      </c>
      <c r="F47" s="279" t="str">
        <f>'地区別 '!G47</f>
        <v>　　　　　 －</v>
      </c>
      <c r="G47" s="428"/>
    </row>
    <row r="48" spans="1:7" ht="30" customHeight="1" thickTop="1">
      <c r="A48" s="23"/>
      <c r="B48" s="222" t="s">
        <v>44</v>
      </c>
      <c r="C48" s="280">
        <f>'地区別 '!D48</f>
        <v>70412</v>
      </c>
      <c r="D48" s="274">
        <f>'地区別 '!E48</f>
        <v>0.07129598636764745</v>
      </c>
      <c r="E48" s="280">
        <f>'地区別 '!F48</f>
        <v>128951</v>
      </c>
      <c r="F48" s="274">
        <f>'地区別 '!G48</f>
        <v>0.0006595998944640691</v>
      </c>
      <c r="G48" s="429"/>
    </row>
    <row r="49" spans="1:7" ht="30" customHeight="1">
      <c r="A49" s="23" t="s">
        <v>21</v>
      </c>
      <c r="B49" s="3" t="s">
        <v>45</v>
      </c>
      <c r="C49" s="269">
        <f>'地区別 '!D49</f>
        <v>11503</v>
      </c>
      <c r="D49" s="270">
        <f>'地区別 '!E49</f>
        <v>-0.056202822448309764</v>
      </c>
      <c r="E49" s="269">
        <f>'地区別 '!F49</f>
        <v>24</v>
      </c>
      <c r="F49" s="270" t="str">
        <f>'地区別 '!G49</f>
        <v>　　　　　 －</v>
      </c>
      <c r="G49" s="406"/>
    </row>
    <row r="50" spans="1:7" ht="30" customHeight="1">
      <c r="A50" s="24"/>
      <c r="B50" s="3" t="s">
        <v>1</v>
      </c>
      <c r="C50" s="269">
        <f>'地区別 '!D50</f>
        <v>81915</v>
      </c>
      <c r="D50" s="270">
        <f>'地区別 '!E50</f>
        <v>0.05135149010447426</v>
      </c>
      <c r="E50" s="269">
        <f>'地区別 '!F50</f>
        <v>128975</v>
      </c>
      <c r="F50" s="270">
        <f>'地区別 '!G50</f>
        <v>0.0008458398646655763</v>
      </c>
      <c r="G50" s="409"/>
    </row>
    <row r="51" spans="1:7" ht="30" customHeight="1">
      <c r="A51" s="25"/>
      <c r="B51" s="3" t="s">
        <v>44</v>
      </c>
      <c r="C51" s="269">
        <f>'地区別 '!D51</f>
        <v>28964</v>
      </c>
      <c r="D51" s="270">
        <f>'地区別 '!E51</f>
        <v>0.14058439001338896</v>
      </c>
      <c r="E51" s="269">
        <f>'地区別 '!F51</f>
        <v>17790</v>
      </c>
      <c r="F51" s="270">
        <f>'地区別 '!G51</f>
        <v>0.27545167765987966</v>
      </c>
      <c r="G51" s="408"/>
    </row>
    <row r="52" spans="1:7" ht="30" customHeight="1">
      <c r="A52" s="23" t="s">
        <v>22</v>
      </c>
      <c r="B52" s="3" t="s">
        <v>45</v>
      </c>
      <c r="C52" s="269">
        <f>'地区別 '!D52</f>
        <v>3087</v>
      </c>
      <c r="D52" s="270" t="str">
        <f>'地区別 '!E52</f>
        <v>　　　　　 －</v>
      </c>
      <c r="E52" s="269">
        <f>'地区別 '!F52</f>
        <v>0</v>
      </c>
      <c r="F52" s="270" t="str">
        <f>'地区別 '!G52</f>
        <v>　　　　　 －</v>
      </c>
      <c r="G52" s="406"/>
    </row>
    <row r="53" spans="1:7" ht="30" customHeight="1">
      <c r="A53" s="24"/>
      <c r="B53" s="3" t="s">
        <v>1</v>
      </c>
      <c r="C53" s="269">
        <f>'地区別 '!D53</f>
        <v>32051</v>
      </c>
      <c r="D53" s="270">
        <f>'地区別 '!E53</f>
        <v>0.2621485390249665</v>
      </c>
      <c r="E53" s="269">
        <f>'地区別 '!F53</f>
        <v>17790</v>
      </c>
      <c r="F53" s="270">
        <f>'地区別 '!G53</f>
        <v>0.27545167765987966</v>
      </c>
      <c r="G53" s="409"/>
    </row>
    <row r="54" spans="1:7" ht="30" customHeight="1">
      <c r="A54" s="169" t="s">
        <v>79</v>
      </c>
      <c r="B54" s="3" t="s">
        <v>44</v>
      </c>
      <c r="C54" s="269">
        <f>'地区別 '!D54</f>
        <v>8362</v>
      </c>
      <c r="D54" s="270">
        <f>'地区別 '!E54</f>
        <v>0.13290881994309722</v>
      </c>
      <c r="E54" s="269">
        <f>'地区別 '!F54</f>
        <v>7264</v>
      </c>
      <c r="F54" s="270">
        <f>'地区別 '!G54</f>
        <v>0.6323595505617978</v>
      </c>
      <c r="G54" s="408"/>
    </row>
    <row r="55" spans="1:7" ht="30" customHeight="1">
      <c r="A55" s="25"/>
      <c r="B55" s="3" t="s">
        <v>44</v>
      </c>
      <c r="C55" s="269">
        <f>'地区別 '!D55</f>
        <v>24945</v>
      </c>
      <c r="D55" s="270">
        <f>'地区別 '!E55</f>
        <v>-0.04913471068079589</v>
      </c>
      <c r="E55" s="269">
        <f>'地区別 '!F55</f>
        <v>36366</v>
      </c>
      <c r="F55" s="270">
        <f>'地区別 '!G55</f>
        <v>-0.16455696202531644</v>
      </c>
      <c r="G55" s="408"/>
    </row>
    <row r="56" spans="1:7" ht="30" customHeight="1">
      <c r="A56" s="23" t="s">
        <v>23</v>
      </c>
      <c r="B56" s="3" t="s">
        <v>45</v>
      </c>
      <c r="C56" s="269">
        <f>'地区別 '!D56</f>
        <v>0</v>
      </c>
      <c r="D56" s="270" t="str">
        <f>'地区別 '!E56</f>
        <v>　　　　　 －</v>
      </c>
      <c r="E56" s="269">
        <f>'地区別 '!F56</f>
        <v>0</v>
      </c>
      <c r="F56" s="270" t="str">
        <f>'地区別 '!G56</f>
        <v>　　　　　 －</v>
      </c>
      <c r="G56" s="406"/>
    </row>
    <row r="57" spans="1:7" ht="30" customHeight="1">
      <c r="A57" s="24"/>
      <c r="B57" s="3" t="s">
        <v>1</v>
      </c>
      <c r="C57" s="269">
        <f>'地区別 '!D57</f>
        <v>24945</v>
      </c>
      <c r="D57" s="270">
        <f>'地区別 '!E57</f>
        <v>-0.04913471068079589</v>
      </c>
      <c r="E57" s="269">
        <f>'地区別 '!F57</f>
        <v>36366</v>
      </c>
      <c r="F57" s="270">
        <f>'地区別 '!G57</f>
        <v>-0.16455696202531644</v>
      </c>
      <c r="G57" s="409"/>
    </row>
    <row r="58" spans="1:7" ht="30" customHeight="1">
      <c r="A58" s="33"/>
      <c r="B58" s="3" t="s">
        <v>44</v>
      </c>
      <c r="C58" s="269">
        <f>'地区別 '!D58</f>
        <v>16341</v>
      </c>
      <c r="D58" s="270">
        <f>'地区別 '!E58</f>
        <v>0.10062638916952915</v>
      </c>
      <c r="E58" s="269">
        <f>'地区別 '!F58</f>
        <v>1901</v>
      </c>
      <c r="F58" s="270">
        <f>'地区別 '!G58</f>
        <v>0.4401515151515152</v>
      </c>
      <c r="G58" s="408"/>
    </row>
    <row r="59" spans="1:7" ht="30" customHeight="1">
      <c r="A59" s="34" t="s">
        <v>24</v>
      </c>
      <c r="B59" s="9" t="s">
        <v>45</v>
      </c>
      <c r="C59" s="273">
        <f>'地区別 '!D59</f>
        <v>1851</v>
      </c>
      <c r="D59" s="274">
        <f>'地区別 '!E59</f>
        <v>2.8723849372384938</v>
      </c>
      <c r="E59" s="273">
        <f>'地区別 '!F59</f>
        <v>0</v>
      </c>
      <c r="F59" s="274" t="str">
        <f>'地区別 '!G59</f>
        <v>　　　　　 －</v>
      </c>
      <c r="G59" s="413"/>
    </row>
    <row r="60" spans="1:7" ht="30" customHeight="1">
      <c r="A60" s="35"/>
      <c r="B60" s="3" t="s">
        <v>1</v>
      </c>
      <c r="C60" s="269">
        <f>'地区別 '!D60</f>
        <v>18192</v>
      </c>
      <c r="D60" s="274">
        <f>'地区別 '!E60</f>
        <v>0.18707993474714524</v>
      </c>
      <c r="E60" s="269">
        <f>'地区別 '!F60</f>
        <v>1901</v>
      </c>
      <c r="F60" s="274">
        <f>'地区別 '!G60</f>
        <v>0.4401515151515152</v>
      </c>
      <c r="G60" s="409"/>
    </row>
    <row r="61" spans="1:7" ht="30" customHeight="1" thickBot="1">
      <c r="A61" s="33" t="s">
        <v>82</v>
      </c>
      <c r="B61" s="10" t="s">
        <v>44</v>
      </c>
      <c r="C61" s="281">
        <f>'地区別 '!D61</f>
        <v>19793</v>
      </c>
      <c r="D61" s="282">
        <f>'地区別 '!E61</f>
        <v>0.002837310634848267</v>
      </c>
      <c r="E61" s="281">
        <f>'地区別 '!F61</f>
        <v>39629</v>
      </c>
      <c r="F61" s="282">
        <f>'地区別 '!G61</f>
        <v>0.19310552461237385</v>
      </c>
      <c r="G61" s="408"/>
    </row>
    <row r="62" spans="1:7" s="11" customFormat="1" ht="30" customHeight="1">
      <c r="A62" s="475" t="s">
        <v>56</v>
      </c>
      <c r="B62" s="215" t="s">
        <v>44</v>
      </c>
      <c r="C62" s="267">
        <f>'地区別 '!D62</f>
        <v>5608412</v>
      </c>
      <c r="D62" s="268">
        <f>'地区別 '!E62</f>
        <v>-0.028716229673033222</v>
      </c>
      <c r="E62" s="267">
        <f>'地区別 '!F62</f>
        <v>50677464</v>
      </c>
      <c r="F62" s="268">
        <f>'地区別 '!G62</f>
        <v>-0.12896261061937775</v>
      </c>
      <c r="G62" s="403"/>
    </row>
    <row r="63" spans="1:7" s="11" customFormat="1" ht="30" customHeight="1">
      <c r="A63" s="476"/>
      <c r="B63" s="216" t="s">
        <v>45</v>
      </c>
      <c r="C63" s="269">
        <f>'地区別 '!D63</f>
        <v>3930104</v>
      </c>
      <c r="D63" s="270">
        <f>'地区別 '!E63</f>
        <v>0.06246679879114492</v>
      </c>
      <c r="E63" s="269">
        <f>'地区別 '!F63</f>
        <v>207421316</v>
      </c>
      <c r="F63" s="270">
        <f>'地区別 '!G63</f>
        <v>0.06665933692285075</v>
      </c>
      <c r="G63" s="414"/>
    </row>
    <row r="64" spans="1:7" s="11" customFormat="1" ht="30" customHeight="1" thickBot="1">
      <c r="A64" s="477"/>
      <c r="B64" s="12" t="s">
        <v>1</v>
      </c>
      <c r="C64" s="271">
        <f>'地区別 '!D64</f>
        <v>9538516</v>
      </c>
      <c r="D64" s="272">
        <f>'地区別 '!E64</f>
        <v>0.006888122920265083</v>
      </c>
      <c r="E64" s="271">
        <f>'地区別 '!F64</f>
        <v>258098780</v>
      </c>
      <c r="F64" s="272">
        <f>'地区別 '!G64</f>
        <v>0.021609360668061184</v>
      </c>
      <c r="G64" s="405"/>
    </row>
    <row r="65" spans="1:7" ht="30" customHeight="1">
      <c r="A65" s="34"/>
      <c r="B65" s="214" t="s">
        <v>44</v>
      </c>
      <c r="C65" s="267">
        <f>'地区別 '!D65</f>
        <v>567458</v>
      </c>
      <c r="D65" s="277">
        <f>'地区別 '!E65</f>
        <v>-0.03175234230898516</v>
      </c>
      <c r="E65" s="267">
        <f>'地区別 '!F65</f>
        <v>1528934</v>
      </c>
      <c r="F65" s="277">
        <f>'地区別 '!G65</f>
        <v>-0.46938231561280663</v>
      </c>
      <c r="G65" s="415"/>
    </row>
    <row r="66" spans="1:7" ht="30" customHeight="1">
      <c r="A66" s="34" t="s">
        <v>83</v>
      </c>
      <c r="B66" s="3" t="s">
        <v>45</v>
      </c>
      <c r="C66" s="269">
        <f>'地区別 '!D66</f>
        <v>2520138</v>
      </c>
      <c r="D66" s="270">
        <f>'地区別 '!E66</f>
        <v>0.0644564916674939</v>
      </c>
      <c r="E66" s="269">
        <f>'地区別 '!F66</f>
        <v>167480000</v>
      </c>
      <c r="F66" s="270">
        <f>'地区別 '!G66</f>
        <v>0.05615639287403429</v>
      </c>
      <c r="G66" s="416"/>
    </row>
    <row r="67" spans="1:7" ht="30" customHeight="1">
      <c r="A67" s="35"/>
      <c r="B67" s="3" t="s">
        <v>1</v>
      </c>
      <c r="C67" s="269">
        <f>'地区別 '!D67</f>
        <v>3087596</v>
      </c>
      <c r="D67" s="270">
        <f>'地区別 '!E67</f>
        <v>0.04536630189172408</v>
      </c>
      <c r="E67" s="269">
        <f>'地区別 '!F67</f>
        <v>169008934</v>
      </c>
      <c r="F67" s="270">
        <f>'地区別 '!G67</f>
        <v>0.04677739578065587</v>
      </c>
      <c r="G67" s="417"/>
    </row>
    <row r="68" spans="1:7" ht="30" customHeight="1">
      <c r="A68" s="26" t="s">
        <v>2</v>
      </c>
      <c r="B68" s="3" t="s">
        <v>44</v>
      </c>
      <c r="C68" s="269">
        <f>'地区別 '!D68</f>
        <v>4879872</v>
      </c>
      <c r="D68" s="270">
        <f>'地区別 '!E68</f>
        <v>-0.030904049239309228</v>
      </c>
      <c r="E68" s="269">
        <f>'地区別 '!F68</f>
        <v>49019484</v>
      </c>
      <c r="F68" s="270">
        <f>'地区別 '!G68</f>
        <v>-0.11141299781539804</v>
      </c>
      <c r="G68" s="408" t="s">
        <v>120</v>
      </c>
    </row>
    <row r="69" spans="1:7" ht="30" customHeight="1">
      <c r="A69" s="26" t="s">
        <v>47</v>
      </c>
      <c r="B69" s="3" t="s">
        <v>45</v>
      </c>
      <c r="C69" s="269">
        <f>'地区別 '!D69</f>
        <v>1362578</v>
      </c>
      <c r="D69" s="270">
        <f>'地区別 '!E69</f>
        <v>0.056649453636876235</v>
      </c>
      <c r="E69" s="269">
        <f>'地区別 '!F69</f>
        <v>39884377</v>
      </c>
      <c r="F69" s="270">
        <f>'地区別 '!G69</f>
        <v>0.11264531881168804</v>
      </c>
      <c r="G69" s="418"/>
    </row>
    <row r="70" spans="1:7" ht="30" customHeight="1">
      <c r="A70" s="26"/>
      <c r="B70" s="3" t="s">
        <v>1</v>
      </c>
      <c r="C70" s="269">
        <f>'地区別 '!D70</f>
        <v>6242450</v>
      </c>
      <c r="D70" s="270">
        <f>'地区別 '!E70</f>
        <v>-0.01305388002180552</v>
      </c>
      <c r="E70" s="269">
        <f>'地区別 '!F70</f>
        <v>88903861</v>
      </c>
      <c r="F70" s="270">
        <f>'地区別 '!G70</f>
        <v>-0.023164359973330106</v>
      </c>
      <c r="G70" s="409" t="s">
        <v>120</v>
      </c>
    </row>
    <row r="71" spans="1:7" ht="30" customHeight="1">
      <c r="A71" s="25"/>
      <c r="B71" s="3" t="s">
        <v>44</v>
      </c>
      <c r="C71" s="269">
        <f>'地区別 '!D71</f>
        <v>50246</v>
      </c>
      <c r="D71" s="270">
        <f>'地区別 '!E71</f>
        <v>-0.11577650681918172</v>
      </c>
      <c r="E71" s="269">
        <f>'地区別 '!F71</f>
        <v>17797</v>
      </c>
      <c r="F71" s="270">
        <f>'地区別 '!G71</f>
        <v>0.05966061327776129</v>
      </c>
      <c r="G71" s="408" t="s">
        <v>120</v>
      </c>
    </row>
    <row r="72" spans="1:7" ht="30" customHeight="1">
      <c r="A72" s="23" t="s">
        <v>14</v>
      </c>
      <c r="B72" s="3" t="s">
        <v>45</v>
      </c>
      <c r="C72" s="269">
        <f>'地区別 '!D72</f>
        <v>11348</v>
      </c>
      <c r="D72" s="270">
        <f>'地区別 '!E72</f>
        <v>0.20415959252971128</v>
      </c>
      <c r="E72" s="269">
        <f>'地区別 '!F72</f>
        <v>11372</v>
      </c>
      <c r="F72" s="270">
        <f>'地区別 '!G72</f>
        <v>-0.049720063507980305</v>
      </c>
      <c r="G72" s="406" t="s">
        <v>120</v>
      </c>
    </row>
    <row r="73" spans="1:7" ht="30" customHeight="1">
      <c r="A73" s="26"/>
      <c r="B73" s="3" t="s">
        <v>1</v>
      </c>
      <c r="C73" s="269">
        <f>'地区別 '!D73</f>
        <v>61594</v>
      </c>
      <c r="D73" s="270">
        <f>'地区別 '!E73</f>
        <v>-0.07026521155036303</v>
      </c>
      <c r="E73" s="269">
        <f>'地区別 '!F73</f>
        <v>29169</v>
      </c>
      <c r="F73" s="270">
        <f>'地区別 '!G73</f>
        <v>0.01415061539531326</v>
      </c>
      <c r="G73" s="407" t="s">
        <v>120</v>
      </c>
    </row>
    <row r="74" spans="1:7" ht="30" customHeight="1">
      <c r="A74" s="25" t="s">
        <v>25</v>
      </c>
      <c r="B74" s="3" t="s">
        <v>44</v>
      </c>
      <c r="C74" s="269">
        <f>'地区別 '!D74</f>
        <v>2028</v>
      </c>
      <c r="D74" s="270">
        <f>'地区別 '!E74</f>
        <v>-0.11130587204206832</v>
      </c>
      <c r="E74" s="269">
        <f>'地区別 '!F74</f>
        <v>1091</v>
      </c>
      <c r="F74" s="270">
        <f>'地区別 '!G74</f>
        <v>-0.04965156794425085</v>
      </c>
      <c r="G74" s="409" t="s">
        <v>120</v>
      </c>
    </row>
    <row r="75" spans="1:7" ht="30" customHeight="1">
      <c r="A75" s="25" t="s">
        <v>26</v>
      </c>
      <c r="B75" s="3" t="s">
        <v>44</v>
      </c>
      <c r="C75" s="269">
        <f>'地区別 '!D75</f>
        <v>2032</v>
      </c>
      <c r="D75" s="270">
        <f>'地区別 '!E75</f>
        <v>0.10554951033732318</v>
      </c>
      <c r="E75" s="269">
        <f>'地区別 '!F75</f>
        <v>255</v>
      </c>
      <c r="F75" s="270">
        <f>'地区別 '!G75</f>
        <v>-0.02298850574712641</v>
      </c>
      <c r="G75" s="406" t="s">
        <v>120</v>
      </c>
    </row>
    <row r="76" spans="1:7" ht="30" customHeight="1">
      <c r="A76" s="25" t="s">
        <v>85</v>
      </c>
      <c r="B76" s="3" t="s">
        <v>44</v>
      </c>
      <c r="C76" s="269">
        <f>'地区別 '!D76</f>
        <v>13711</v>
      </c>
      <c r="D76" s="270">
        <f>'地区別 '!E76</f>
        <v>0.056724470134874805</v>
      </c>
      <c r="E76" s="269">
        <f>'地区別 '!F76</f>
        <v>64764</v>
      </c>
      <c r="F76" s="270">
        <f>'地区別 '!G76</f>
        <v>-0.1667867435158501</v>
      </c>
      <c r="G76" s="408" t="s">
        <v>120</v>
      </c>
    </row>
    <row r="77" spans="1:7" ht="30" customHeight="1">
      <c r="A77" s="25" t="s">
        <v>27</v>
      </c>
      <c r="B77" s="3" t="s">
        <v>44</v>
      </c>
      <c r="C77" s="269">
        <f>'地区別 '!D77</f>
        <v>2762</v>
      </c>
      <c r="D77" s="270">
        <f>'地区別 '!E77</f>
        <v>0.14226633581472292</v>
      </c>
      <c r="E77" s="269">
        <f>'地区別 '!F77</f>
        <v>1509</v>
      </c>
      <c r="F77" s="270">
        <f>'地区別 '!G77</f>
        <v>-0.08434466019417475</v>
      </c>
      <c r="G77" s="409" t="s">
        <v>120</v>
      </c>
    </row>
    <row r="78" spans="1:7" ht="30" customHeight="1">
      <c r="A78" s="25" t="s">
        <v>28</v>
      </c>
      <c r="B78" s="3" t="s">
        <v>44</v>
      </c>
      <c r="C78" s="269">
        <f>'地区別 '!D78</f>
        <v>1627</v>
      </c>
      <c r="D78" s="270">
        <f>'地区別 '!E78</f>
        <v>-0.06922196796338675</v>
      </c>
      <c r="E78" s="269">
        <f>'地区別 '!F78</f>
        <v>92</v>
      </c>
      <c r="F78" s="270">
        <f>'地区別 '!G78</f>
        <v>-0.6275303643724697</v>
      </c>
      <c r="G78" s="409" t="s">
        <v>120</v>
      </c>
    </row>
    <row r="79" spans="1:7" ht="30" customHeight="1">
      <c r="A79" s="25" t="s">
        <v>29</v>
      </c>
      <c r="B79" s="3" t="s">
        <v>44</v>
      </c>
      <c r="C79" s="269">
        <f>'地区別 '!D79</f>
        <v>0</v>
      </c>
      <c r="D79" s="270" t="str">
        <f>'地区別 '!E79</f>
        <v>　　　　　 －</v>
      </c>
      <c r="E79" s="269">
        <f>'地区別 '!F79</f>
        <v>0</v>
      </c>
      <c r="F79" s="270" t="str">
        <f>'地区別 '!G79</f>
        <v>　　　　　 －</v>
      </c>
      <c r="G79" s="409" t="s">
        <v>120</v>
      </c>
    </row>
    <row r="80" spans="1:7" ht="30" customHeight="1">
      <c r="A80" s="25"/>
      <c r="B80" s="3" t="s">
        <v>44</v>
      </c>
      <c r="C80" s="269">
        <f>'地区別 '!D80</f>
        <v>9499</v>
      </c>
      <c r="D80" s="270">
        <f>'地区別 '!E80</f>
        <v>0.10479181204931387</v>
      </c>
      <c r="E80" s="269">
        <f>'地区別 '!F80</f>
        <v>0</v>
      </c>
      <c r="F80" s="270" t="str">
        <f>'地区別 '!G80</f>
        <v>　　　　　 －</v>
      </c>
      <c r="G80" s="411"/>
    </row>
    <row r="81" spans="1:7" ht="30" customHeight="1">
      <c r="A81" s="23" t="s">
        <v>30</v>
      </c>
      <c r="B81" s="3" t="s">
        <v>45</v>
      </c>
      <c r="C81" s="269">
        <f>'地区別 '!D81</f>
        <v>0</v>
      </c>
      <c r="D81" s="270" t="str">
        <f>'地区別 '!E81</f>
        <v>　　　　　 －</v>
      </c>
      <c r="E81" s="269">
        <f>'地区別 '!F81</f>
        <v>0</v>
      </c>
      <c r="F81" s="270" t="str">
        <f>'地区別 '!G81</f>
        <v>　　　　　 －</v>
      </c>
      <c r="G81" s="406" t="s">
        <v>120</v>
      </c>
    </row>
    <row r="82" spans="1:7" ht="30" customHeight="1">
      <c r="A82" s="23"/>
      <c r="B82" s="3" t="s">
        <v>1</v>
      </c>
      <c r="C82" s="269">
        <f>'地区別 '!D82</f>
        <v>9499</v>
      </c>
      <c r="D82" s="270">
        <f>'地区別 '!E82</f>
        <v>0.10479181204931387</v>
      </c>
      <c r="E82" s="269">
        <f>'地区別 '!F82</f>
        <v>0</v>
      </c>
      <c r="F82" s="270" t="str">
        <f>'地区別 '!G82</f>
        <v>　　　　　 －</v>
      </c>
      <c r="G82" s="407" t="s">
        <v>120</v>
      </c>
    </row>
    <row r="83" spans="1:7" ht="30" customHeight="1">
      <c r="A83" s="25"/>
      <c r="B83" s="3" t="s">
        <v>44</v>
      </c>
      <c r="C83" s="269">
        <f>'地区別 '!D83</f>
        <v>29517</v>
      </c>
      <c r="D83" s="270">
        <f>'地区別 '!E83</f>
        <v>0.16755666310668094</v>
      </c>
      <c r="E83" s="269">
        <f>'地区別 '!F83</f>
        <v>40587</v>
      </c>
      <c r="F83" s="270">
        <f>'地区別 '!G83</f>
        <v>0.2543111440756536</v>
      </c>
      <c r="G83" s="411"/>
    </row>
    <row r="84" spans="1:7" ht="30" customHeight="1">
      <c r="A84" s="23" t="s">
        <v>55</v>
      </c>
      <c r="B84" s="3" t="s">
        <v>45</v>
      </c>
      <c r="C84" s="269">
        <f>'地区別 '!D84</f>
        <v>26318</v>
      </c>
      <c r="D84" s="270">
        <f>'地区別 '!E84</f>
        <v>0.07741433659475172</v>
      </c>
      <c r="E84" s="269">
        <f>'地区別 '!F84</f>
        <v>27227</v>
      </c>
      <c r="F84" s="270">
        <f>'地区別 '!G84</f>
        <v>2.2156608007558756</v>
      </c>
      <c r="G84" s="406" t="s">
        <v>120</v>
      </c>
    </row>
    <row r="85" spans="1:7" ht="30" customHeight="1">
      <c r="A85" s="24"/>
      <c r="B85" s="3" t="s">
        <v>1</v>
      </c>
      <c r="C85" s="269">
        <f>'地区別 '!D85</f>
        <v>55835</v>
      </c>
      <c r="D85" s="270">
        <f>'地区別 '!E85</f>
        <v>0.12325983745071212</v>
      </c>
      <c r="E85" s="269">
        <f>'地区別 '!F85</f>
        <v>67814</v>
      </c>
      <c r="F85" s="270">
        <f>'地区別 '!G85</f>
        <v>0.6610900183710962</v>
      </c>
      <c r="G85" s="407" t="s">
        <v>120</v>
      </c>
    </row>
    <row r="86" spans="1:7" ht="30" customHeight="1">
      <c r="A86" s="25" t="s">
        <v>34</v>
      </c>
      <c r="B86" s="3" t="s">
        <v>44</v>
      </c>
      <c r="C86" s="269">
        <f>'地区別 '!D86</f>
        <v>7779</v>
      </c>
      <c r="D86" s="270">
        <f>'地区別 '!E86</f>
        <v>0.029240539825350575</v>
      </c>
      <c r="E86" s="269">
        <f>'地区別 '!F86</f>
        <v>2951</v>
      </c>
      <c r="F86" s="270">
        <f>'地区別 '!G86</f>
        <v>-0.11141222523336347</v>
      </c>
      <c r="G86" s="407" t="s">
        <v>120</v>
      </c>
    </row>
    <row r="87" spans="1:7" ht="30" customHeight="1">
      <c r="A87" s="25"/>
      <c r="B87" s="217" t="s">
        <v>59</v>
      </c>
      <c r="C87" s="269">
        <f>'地区別 '!D87</f>
        <v>41881</v>
      </c>
      <c r="D87" s="270">
        <f>'地区別 '!E87</f>
        <v>0.26349292545328384</v>
      </c>
      <c r="E87" s="269">
        <f>'地区別 '!F87</f>
        <v>0</v>
      </c>
      <c r="F87" s="270" t="str">
        <f>'地区別 '!G87</f>
        <v>　　　　　 －</v>
      </c>
      <c r="G87" s="419"/>
    </row>
    <row r="88" spans="1:7" ht="30" customHeight="1">
      <c r="A88" s="23" t="s">
        <v>58</v>
      </c>
      <c r="B88" s="8" t="s">
        <v>60</v>
      </c>
      <c r="C88" s="280">
        <f>'地区別 '!D88</f>
        <v>9722</v>
      </c>
      <c r="D88" s="274">
        <f>'地区別 '!E88</f>
        <v>0.19670113244707044</v>
      </c>
      <c r="E88" s="280">
        <f>'地区別 '!F88</f>
        <v>18340</v>
      </c>
      <c r="F88" s="274">
        <f>'地区別 '!G88</f>
        <v>0.08245293041374024</v>
      </c>
      <c r="G88" s="406"/>
    </row>
    <row r="89" spans="1:7" ht="30" customHeight="1" thickBot="1">
      <c r="A89" s="23"/>
      <c r="B89" s="103" t="s">
        <v>61</v>
      </c>
      <c r="C89" s="273">
        <f>'地区別 '!D89</f>
        <v>51603</v>
      </c>
      <c r="D89" s="274">
        <f>'地区別 '!E89</f>
        <v>0.25034527876717316</v>
      </c>
      <c r="E89" s="280">
        <f>'地区別 '!F89</f>
        <v>18340</v>
      </c>
      <c r="F89" s="274">
        <f>'地区別 '!G89</f>
        <v>0.08245293041374024</v>
      </c>
      <c r="G89" s="404"/>
    </row>
    <row r="90" spans="1:7" ht="30" customHeight="1" thickTop="1">
      <c r="A90" s="104" t="s">
        <v>36</v>
      </c>
      <c r="B90" s="218" t="s">
        <v>44</v>
      </c>
      <c r="C90" s="283">
        <f>'地区別 '!D90</f>
        <v>8055912</v>
      </c>
      <c r="D90" s="284">
        <f>'地区別 '!E90</f>
        <v>0.00016288828743826755</v>
      </c>
      <c r="E90" s="283">
        <f>'地区別 '!F90</f>
        <v>63614386</v>
      </c>
      <c r="F90" s="284">
        <f>'地区別 '!G90</f>
        <v>-0.11364570618819492</v>
      </c>
      <c r="G90" s="420" t="s">
        <v>120</v>
      </c>
    </row>
    <row r="91" spans="1:7" ht="30" customHeight="1">
      <c r="A91" s="30"/>
      <c r="B91" s="3" t="s">
        <v>45</v>
      </c>
      <c r="C91" s="269">
        <f>'地区別 '!D91</f>
        <v>4372545</v>
      </c>
      <c r="D91" s="270">
        <f>'地区別 '!E91</f>
        <v>0.07444757744973374</v>
      </c>
      <c r="E91" s="269">
        <f>'地区別 '!F91</f>
        <v>210217194</v>
      </c>
      <c r="F91" s="270">
        <f>'地区別 '!G91</f>
        <v>0.07606650417275662</v>
      </c>
      <c r="G91" s="414" t="s">
        <v>120</v>
      </c>
    </row>
    <row r="92" spans="1:7" ht="30" customHeight="1" thickBot="1">
      <c r="A92" s="31" t="s">
        <v>37</v>
      </c>
      <c r="B92" s="29" t="s">
        <v>1</v>
      </c>
      <c r="C92" s="278">
        <f>'地区別 '!D92</f>
        <v>12428457</v>
      </c>
      <c r="D92" s="279">
        <f>'地区別 '!E92</f>
        <v>0.02509713032020744</v>
      </c>
      <c r="E92" s="278">
        <f>'地区別 '!F92</f>
        <v>273831580</v>
      </c>
      <c r="F92" s="279">
        <f>'地区別 '!G92</f>
        <v>0.025095402053438853</v>
      </c>
      <c r="G92" s="412" t="s">
        <v>120</v>
      </c>
    </row>
    <row r="93" spans="1:7" ht="30" customHeight="1" thickTop="1">
      <c r="A93" s="13"/>
      <c r="B93" s="13"/>
      <c r="C93" s="14" t="s">
        <v>96</v>
      </c>
      <c r="D93" s="15"/>
      <c r="E93" s="15"/>
      <c r="F93" s="16"/>
      <c r="G93" s="16"/>
    </row>
    <row r="94" spans="1:7" ht="30" customHeight="1">
      <c r="A94" s="17" t="s">
        <v>88</v>
      </c>
      <c r="B94" s="18"/>
      <c r="D94" s="17"/>
      <c r="E94" s="17"/>
      <c r="F94" s="19"/>
      <c r="G94" s="19"/>
    </row>
    <row r="95" spans="1:7" ht="33" customHeight="1">
      <c r="A95" s="17" t="s">
        <v>106</v>
      </c>
      <c r="B95" s="2"/>
      <c r="C95" s="253"/>
      <c r="D95" s="5"/>
      <c r="E95" s="1"/>
      <c r="F95" s="5"/>
      <c r="G95" s="19"/>
    </row>
    <row r="96" spans="1:7" ht="30" customHeight="1">
      <c r="A96" s="17" t="s">
        <v>105</v>
      </c>
      <c r="G96" s="1"/>
    </row>
    <row r="97" ht="30" customHeight="1"/>
    <row r="98" ht="30" customHeight="1"/>
    <row r="99" ht="30" customHeight="1"/>
  </sheetData>
  <sheetProtection/>
  <mergeCells count="4">
    <mergeCell ref="C2:D2"/>
    <mergeCell ref="E2:F2"/>
    <mergeCell ref="A62:A64"/>
    <mergeCell ref="A1:G1"/>
  </mergeCells>
  <printOptions horizontalCentered="1" verticalCentered="1"/>
  <pageMargins left="0.35433070866141736" right="0.35433070866141736" top="0.5118110236220472" bottom="0.5118110236220472" header="0.2755905511811024" footer="0.2755905511811024"/>
  <pageSetup fitToHeight="2" horizontalDpi="600" verticalDpi="600" orientation="portrait" paperSize="9" scale="50" r:id="rId1"/>
  <headerFooter alignWithMargins="0">
    <oddHeader>&amp;R&amp;22管理課</oddHeader>
  </headerFooter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東京航空局</dc:creator>
  <cp:keywords/>
  <dc:description/>
  <cp:lastModifiedBy>test</cp:lastModifiedBy>
  <cp:lastPrinted>2018-03-06T00:19:50Z</cp:lastPrinted>
  <dcterms:created xsi:type="dcterms:W3CDTF">2001-02-01T06:36:37Z</dcterms:created>
  <dcterms:modified xsi:type="dcterms:W3CDTF">2018-03-30T01:22:06Z</dcterms:modified>
  <cp:category/>
  <cp:version/>
  <cp:contentType/>
  <cp:contentStatus/>
</cp:coreProperties>
</file>