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598" firstSheet="1" activeTab="1"/>
  </bookViews>
  <sheets>
    <sheet name="入力シート" sheetId="1" r:id="rId1"/>
    <sheet name="ホームページ掲載用" sheetId="2" r:id="rId2"/>
  </sheets>
  <definedNames>
    <definedName name="_xlfn.SUMIFS" hidden="1">#NAME?</definedName>
    <definedName name="_xlnm.Print_Area" localSheetId="1">'ホームページ掲載用'!$A$1:$G$97</definedName>
    <definedName name="_xlnm.Print_Area" localSheetId="0">'入力シート'!$A$1:$I$118</definedName>
    <definedName name="_xlnm.Print_Titles" localSheetId="1">'ホームページ掲載用'!$2:$3</definedName>
  </definedNames>
  <calcPr fullCalcOnLoad="1"/>
</workbook>
</file>

<file path=xl/sharedStrings.xml><?xml version="1.0" encoding="utf-8"?>
<sst xmlns="http://schemas.openxmlformats.org/spreadsheetml/2006/main" count="441" uniqueCount="99">
  <si>
    <t>旅客数（人）</t>
  </si>
  <si>
    <t>計</t>
  </si>
  <si>
    <t>東京</t>
  </si>
  <si>
    <t>第一種空港</t>
  </si>
  <si>
    <t>新千歳</t>
  </si>
  <si>
    <t>旭川</t>
  </si>
  <si>
    <t>稚内</t>
  </si>
  <si>
    <t>釧路</t>
  </si>
  <si>
    <t>帯広</t>
  </si>
  <si>
    <t>函館</t>
  </si>
  <si>
    <t>仙台</t>
  </si>
  <si>
    <t>秋田</t>
  </si>
  <si>
    <t>山形</t>
  </si>
  <si>
    <t>新潟</t>
  </si>
  <si>
    <t>第二種空港</t>
  </si>
  <si>
    <t>利尻</t>
  </si>
  <si>
    <t>礼文</t>
  </si>
  <si>
    <t>奥尻</t>
  </si>
  <si>
    <t>中標津</t>
  </si>
  <si>
    <t>女満別</t>
  </si>
  <si>
    <t>青森</t>
  </si>
  <si>
    <t>花巻</t>
  </si>
  <si>
    <t>庄内</t>
  </si>
  <si>
    <t>福島</t>
  </si>
  <si>
    <t>大島</t>
  </si>
  <si>
    <t>三宅島</t>
  </si>
  <si>
    <t>新島</t>
  </si>
  <si>
    <t>神津島</t>
  </si>
  <si>
    <t>佐渡</t>
  </si>
  <si>
    <t>松本</t>
  </si>
  <si>
    <t>第三種空港</t>
  </si>
  <si>
    <t>丘珠</t>
  </si>
  <si>
    <t>共用飛行場</t>
  </si>
  <si>
    <t>調布</t>
  </si>
  <si>
    <t>その他飛行場</t>
  </si>
  <si>
    <t>東京航空局</t>
  </si>
  <si>
    <t>合　　計</t>
  </si>
  <si>
    <t>北海道地区</t>
  </si>
  <si>
    <t>東北地区</t>
  </si>
  <si>
    <t>旅　　客</t>
  </si>
  <si>
    <t>貨　　物</t>
  </si>
  <si>
    <t>対前年同月比（％）</t>
  </si>
  <si>
    <t>国内</t>
  </si>
  <si>
    <t>国際</t>
  </si>
  <si>
    <t>合計</t>
  </si>
  <si>
    <t>（羽田）</t>
  </si>
  <si>
    <t>貨物（kg）</t>
  </si>
  <si>
    <t>成田</t>
  </si>
  <si>
    <t>花巻</t>
  </si>
  <si>
    <t>空港等名</t>
  </si>
  <si>
    <t>静岡</t>
  </si>
  <si>
    <t>関東信越静岡地区</t>
  </si>
  <si>
    <t>関東信越静岡地区</t>
  </si>
  <si>
    <t>百里</t>
  </si>
  <si>
    <t>国内</t>
  </si>
  <si>
    <t>国際</t>
  </si>
  <si>
    <t>計</t>
  </si>
  <si>
    <t>第二種国内</t>
  </si>
  <si>
    <t>第二種国際</t>
  </si>
  <si>
    <t>第三種国内</t>
  </si>
  <si>
    <t>第三種国際</t>
  </si>
  <si>
    <t>共用国内</t>
  </si>
  <si>
    <t>共用国際</t>
  </si>
  <si>
    <t>第一種国内</t>
  </si>
  <si>
    <t>第一種国際</t>
  </si>
  <si>
    <t>その他国内</t>
  </si>
  <si>
    <t>国内</t>
  </si>
  <si>
    <t>国際</t>
  </si>
  <si>
    <t>第一種空港以外</t>
  </si>
  <si>
    <t>（地方空港）合計</t>
  </si>
  <si>
    <r>
      <t>礼文</t>
    </r>
    <r>
      <rPr>
        <sz val="14"/>
        <color indexed="10"/>
        <rFont val="ＭＳ Ｐゴシック"/>
        <family val="3"/>
      </rPr>
      <t>（H21.4～休止）</t>
    </r>
  </si>
  <si>
    <t>紋別</t>
  </si>
  <si>
    <t>大館能代</t>
  </si>
  <si>
    <t>三沢</t>
  </si>
  <si>
    <t>成田</t>
  </si>
  <si>
    <t>八丈島</t>
  </si>
  <si>
    <r>
      <t xml:space="preserve">                       （１）</t>
    </r>
    <r>
      <rPr>
        <b/>
        <sz val="20"/>
        <rFont val="ＭＳ Ｐゴシック"/>
        <family val="3"/>
      </rPr>
      <t>東京航空局調べ（但し成田は、成田国際空港株式会社、東京税関作成の資料による）</t>
    </r>
  </si>
  <si>
    <t>対前年
同月増減（％）</t>
  </si>
  <si>
    <t>旅　　客</t>
  </si>
  <si>
    <t>貨　　物</t>
  </si>
  <si>
    <t xml:space="preserve">  （注）</t>
  </si>
  <si>
    <t xml:space="preserve">                     　（３）対前年同月比（％）について前年実績が無い場合「－」と記載</t>
  </si>
  <si>
    <t xml:space="preserve">                     　（２）着陸回数の「その他」は、チャーター便、ダイバート機、プライベート機等</t>
  </si>
  <si>
    <t>-</t>
  </si>
  <si>
    <t>紋別</t>
  </si>
  <si>
    <t>大館能代</t>
  </si>
  <si>
    <t>三沢</t>
  </si>
  <si>
    <t>（羽田）</t>
  </si>
  <si>
    <t>八丈島</t>
  </si>
  <si>
    <t>備　　　考</t>
  </si>
  <si>
    <t xml:space="preserve"> </t>
  </si>
  <si>
    <t>H28.9 旅客数（人）</t>
  </si>
  <si>
    <t>H29.9  旅客数（人）</t>
  </si>
  <si>
    <t>H28.9 貨物量（kg）</t>
  </si>
  <si>
    <t>H29.9 貨物量（kg）</t>
  </si>
  <si>
    <t>管内空港の利用概況集計表（平成29年10月速報値）</t>
  </si>
  <si>
    <t>　　　　　 －</t>
  </si>
  <si>
    <t>-</t>
  </si>
  <si>
    <t>管内空港の利用概況集計表（平成29年10月速報値）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</si>
</sst>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%"/>
    <numFmt numFmtId="179" formatCode="0.000_ "/>
    <numFmt numFmtId="180" formatCode="\+0.0%;\-0.0%"/>
    <numFmt numFmtId="181" formatCode="0_);[Red]\(0\)"/>
    <numFmt numFmtId="182" formatCode="0_ "/>
    <numFmt numFmtId="183" formatCode="#,##0_);[Red]\(#,##0\)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26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2"/>
      <name val="ＭＳ Ｐゴシック"/>
      <family val="3"/>
    </font>
    <font>
      <sz val="6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medium"/>
      <top style="thin"/>
      <bottom style="dashed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 style="thick"/>
      <right style="thin"/>
      <top style="thin"/>
      <bottom style="thin"/>
    </border>
    <border>
      <left style="thick"/>
      <right style="thin"/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thin"/>
      <bottom style="medium"/>
    </border>
    <border>
      <left style="thin"/>
      <right style="thin"/>
      <top style="thick"/>
      <bottom style="dashed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dashed"/>
    </border>
    <border>
      <left style="thin"/>
      <right style="medium"/>
      <top style="medium"/>
      <bottom style="medium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dashed"/>
    </border>
    <border>
      <left style="medium"/>
      <right style="thin"/>
      <top style="thick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medium"/>
      <top style="medium"/>
      <bottom style="dashed"/>
    </border>
    <border>
      <left style="thin"/>
      <right style="medium"/>
      <top style="dashed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 style="thin"/>
      <bottom style="thick"/>
    </border>
    <border>
      <left style="thin"/>
      <right style="medium"/>
      <top style="thick"/>
      <bottom style="dashed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ashed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ashed"/>
    </border>
    <border>
      <left style="medium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dashed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dashed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dashed"/>
      <bottom style="thin"/>
    </border>
    <border>
      <left style="medium"/>
      <right style="thick"/>
      <top style="medium"/>
      <bottom style="dashed"/>
    </border>
    <border>
      <left style="medium"/>
      <right style="thick"/>
      <top style="dashed"/>
      <bottom>
        <color indexed="63"/>
      </bottom>
    </border>
    <border>
      <left style="medium"/>
      <right style="thick"/>
      <top style="thin"/>
      <bottom style="thin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 style="thick"/>
      <top style="thin"/>
      <bottom style="dotted"/>
    </border>
    <border>
      <left>
        <color indexed="63"/>
      </left>
      <right style="thick"/>
      <top style="thick"/>
      <bottom style="dashed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thick"/>
      <top style="thin"/>
      <bottom style="thick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33" fillId="0" borderId="0">
      <alignment/>
      <protection/>
    </xf>
    <xf numFmtId="0" fontId="49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38" fontId="0" fillId="0" borderId="0" xfId="48" applyAlignment="1">
      <alignment/>
    </xf>
    <xf numFmtId="38" fontId="0" fillId="0" borderId="0" xfId="48" applyAlignment="1">
      <alignment horizontal="center"/>
    </xf>
    <xf numFmtId="38" fontId="7" fillId="0" borderId="10" xfId="48" applyFont="1" applyBorder="1" applyAlignment="1">
      <alignment horizontal="center"/>
    </xf>
    <xf numFmtId="38" fontId="7" fillId="0" borderId="11" xfId="48" applyFont="1" applyBorder="1" applyAlignment="1">
      <alignment horizontal="center"/>
    </xf>
    <xf numFmtId="178" fontId="0" fillId="0" borderId="0" xfId="42" applyNumberFormat="1" applyAlignment="1">
      <alignment/>
    </xf>
    <xf numFmtId="38" fontId="11" fillId="0" borderId="12" xfId="48" applyFont="1" applyBorder="1" applyAlignment="1">
      <alignment horizontal="center"/>
    </xf>
    <xf numFmtId="38" fontId="7" fillId="0" borderId="13" xfId="48" applyFont="1" applyBorder="1" applyAlignment="1">
      <alignment horizontal="centerContinuous"/>
    </xf>
    <xf numFmtId="38" fontId="7" fillId="0" borderId="14" xfId="48" applyFont="1" applyBorder="1" applyAlignment="1">
      <alignment horizontal="center"/>
    </xf>
    <xf numFmtId="38" fontId="7" fillId="0" borderId="15" xfId="48" applyFont="1" applyBorder="1" applyAlignment="1">
      <alignment horizontal="center"/>
    </xf>
    <xf numFmtId="38" fontId="7" fillId="0" borderId="16" xfId="48" applyFont="1" applyBorder="1" applyAlignment="1">
      <alignment horizontal="center"/>
    </xf>
    <xf numFmtId="0" fontId="0" fillId="0" borderId="0" xfId="0" applyBorder="1" applyAlignment="1">
      <alignment/>
    </xf>
    <xf numFmtId="38" fontId="7" fillId="0" borderId="17" xfId="48" applyFont="1" applyBorder="1" applyAlignment="1">
      <alignment horizontal="centerContinuous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38" fontId="11" fillId="0" borderId="18" xfId="48" applyFont="1" applyBorder="1" applyAlignment="1">
      <alignment horizontal="centerContinuous"/>
    </xf>
    <xf numFmtId="38" fontId="11" fillId="0" borderId="19" xfId="48" applyFont="1" applyBorder="1" applyAlignment="1">
      <alignment horizontal="centerContinuous"/>
    </xf>
    <xf numFmtId="38" fontId="11" fillId="0" borderId="20" xfId="48" applyFont="1" applyBorder="1" applyAlignment="1">
      <alignment horizontal="centerContinuous"/>
    </xf>
    <xf numFmtId="38" fontId="6" fillId="0" borderId="21" xfId="48" applyFont="1" applyBorder="1" applyAlignment="1">
      <alignment horizontal="center"/>
    </xf>
    <xf numFmtId="38" fontId="6" fillId="0" borderId="22" xfId="48" applyFont="1" applyBorder="1" applyAlignment="1">
      <alignment horizontal="center"/>
    </xf>
    <xf numFmtId="38" fontId="6" fillId="0" borderId="23" xfId="48" applyFont="1" applyBorder="1" applyAlignment="1">
      <alignment horizontal="center"/>
    </xf>
    <xf numFmtId="38" fontId="6" fillId="0" borderId="24" xfId="48" applyFont="1" applyBorder="1" applyAlignment="1">
      <alignment horizontal="center"/>
    </xf>
    <xf numFmtId="38" fontId="11" fillId="0" borderId="25" xfId="48" applyFont="1" applyBorder="1" applyAlignment="1">
      <alignment horizontal="centerContinuous"/>
    </xf>
    <xf numFmtId="38" fontId="7" fillId="0" borderId="26" xfId="48" applyFont="1" applyBorder="1" applyAlignment="1">
      <alignment horizontal="center"/>
    </xf>
    <xf numFmtId="38" fontId="6" fillId="33" borderId="21" xfId="48" applyFont="1" applyFill="1" applyBorder="1" applyAlignment="1">
      <alignment horizontal="center"/>
    </xf>
    <xf numFmtId="38" fontId="6" fillId="33" borderId="27" xfId="48" applyFont="1" applyFill="1" applyBorder="1" applyAlignment="1">
      <alignment horizontal="center"/>
    </xf>
    <xf numFmtId="38" fontId="11" fillId="0" borderId="28" xfId="48" applyFont="1" applyBorder="1" applyAlignment="1">
      <alignment horizontal="center"/>
    </xf>
    <xf numFmtId="38" fontId="6" fillId="0" borderId="23" xfId="48" applyFont="1" applyFill="1" applyBorder="1" applyAlignment="1">
      <alignment horizontal="center"/>
    </xf>
    <xf numFmtId="38" fontId="6" fillId="0" borderId="21" xfId="48" applyFont="1" applyFill="1" applyBorder="1" applyAlignment="1">
      <alignment horizontal="center"/>
    </xf>
    <xf numFmtId="38" fontId="6" fillId="0" borderId="22" xfId="48" applyFont="1" applyFill="1" applyBorder="1" applyAlignment="1">
      <alignment horizontal="center"/>
    </xf>
    <xf numFmtId="38" fontId="7" fillId="0" borderId="21" xfId="48" applyFont="1" applyFill="1" applyBorder="1" applyAlignment="1">
      <alignment horizontal="center"/>
    </xf>
    <xf numFmtId="38" fontId="7" fillId="0" borderId="27" xfId="48" applyFont="1" applyFill="1" applyBorder="1" applyAlignment="1">
      <alignment horizontal="center"/>
    </xf>
    <xf numFmtId="38" fontId="7" fillId="0" borderId="23" xfId="48" applyFont="1" applyFill="1" applyBorder="1" applyAlignment="1">
      <alignment horizontal="center"/>
    </xf>
    <xf numFmtId="38" fontId="7" fillId="0" borderId="22" xfId="48" applyFont="1" applyFill="1" applyBorder="1" applyAlignment="1">
      <alignment horizontal="center"/>
    </xf>
    <xf numFmtId="38" fontId="7" fillId="0" borderId="29" xfId="48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38" fontId="7" fillId="0" borderId="24" xfId="48" applyFont="1" applyFill="1" applyBorder="1" applyAlignment="1">
      <alignment horizontal="center"/>
    </xf>
    <xf numFmtId="38" fontId="7" fillId="0" borderId="30" xfId="48" applyFont="1" applyFill="1" applyBorder="1" applyAlignment="1">
      <alignment horizontal="center"/>
    </xf>
    <xf numFmtId="38" fontId="7" fillId="0" borderId="31" xfId="48" applyFont="1" applyFill="1" applyBorder="1" applyAlignment="1">
      <alignment horizontal="center"/>
    </xf>
    <xf numFmtId="38" fontId="7" fillId="0" borderId="32" xfId="48" applyFont="1" applyFill="1" applyBorder="1" applyAlignment="1">
      <alignment horizontal="center"/>
    </xf>
    <xf numFmtId="38" fontId="8" fillId="0" borderId="33" xfId="48" applyFont="1" applyFill="1" applyBorder="1" applyAlignment="1">
      <alignment/>
    </xf>
    <xf numFmtId="38" fontId="8" fillId="0" borderId="34" xfId="48" applyFont="1" applyFill="1" applyBorder="1" applyAlignment="1">
      <alignment/>
    </xf>
    <xf numFmtId="38" fontId="8" fillId="0" borderId="35" xfId="48" applyFont="1" applyFill="1" applyBorder="1" applyAlignment="1">
      <alignment/>
    </xf>
    <xf numFmtId="38" fontId="8" fillId="0" borderId="36" xfId="48" applyFont="1" applyFill="1" applyBorder="1" applyAlignment="1">
      <alignment/>
    </xf>
    <xf numFmtId="38" fontId="8" fillId="0" borderId="10" xfId="48" applyFont="1" applyFill="1" applyBorder="1" applyAlignment="1">
      <alignment/>
    </xf>
    <xf numFmtId="38" fontId="8" fillId="0" borderId="37" xfId="48" applyFont="1" applyFill="1" applyBorder="1" applyAlignment="1">
      <alignment/>
    </xf>
    <xf numFmtId="38" fontId="8" fillId="0" borderId="38" xfId="48" applyFont="1" applyFill="1" applyBorder="1" applyAlignment="1">
      <alignment/>
    </xf>
    <xf numFmtId="38" fontId="9" fillId="0" borderId="0" xfId="48" applyFont="1" applyFill="1" applyBorder="1" applyAlignment="1">
      <alignment/>
    </xf>
    <xf numFmtId="38" fontId="9" fillId="0" borderId="12" xfId="48" applyFont="1" applyFill="1" applyBorder="1" applyAlignment="1">
      <alignment/>
    </xf>
    <xf numFmtId="0" fontId="0" fillId="0" borderId="0" xfId="0" applyFill="1" applyAlignment="1">
      <alignment/>
    </xf>
    <xf numFmtId="38" fontId="0" fillId="0" borderId="0" xfId="48" applyFill="1" applyAlignment="1">
      <alignment/>
    </xf>
    <xf numFmtId="38" fontId="7" fillId="0" borderId="39" xfId="48" applyFont="1" applyFill="1" applyBorder="1" applyAlignment="1">
      <alignment horizontal="center"/>
    </xf>
    <xf numFmtId="38" fontId="7" fillId="0" borderId="33" xfId="48" applyFont="1" applyFill="1" applyBorder="1" applyAlignment="1">
      <alignment horizontal="center"/>
    </xf>
    <xf numFmtId="38" fontId="6" fillId="0" borderId="18" xfId="48" applyFont="1" applyFill="1" applyBorder="1" applyAlignment="1">
      <alignment horizontal="centerContinuous"/>
    </xf>
    <xf numFmtId="38" fontId="0" fillId="0" borderId="19" xfId="48" applyFill="1" applyBorder="1" applyAlignment="1">
      <alignment horizontal="centerContinuous"/>
    </xf>
    <xf numFmtId="38" fontId="7" fillId="0" borderId="24" xfId="48" applyFont="1" applyFill="1" applyBorder="1" applyAlignment="1">
      <alignment horizontal="centerContinuous"/>
    </xf>
    <xf numFmtId="38" fontId="7" fillId="0" borderId="0" xfId="48" applyFont="1" applyFill="1" applyBorder="1" applyAlignment="1">
      <alignment horizontal="centerContinuous"/>
    </xf>
    <xf numFmtId="178" fontId="7" fillId="0" borderId="40" xfId="42" applyNumberFormat="1" applyFont="1" applyFill="1" applyBorder="1" applyAlignment="1">
      <alignment horizontal="center"/>
    </xf>
    <xf numFmtId="38" fontId="7" fillId="0" borderId="35" xfId="48" applyFont="1" applyFill="1" applyBorder="1" applyAlignment="1">
      <alignment horizontal="center"/>
    </xf>
    <xf numFmtId="38" fontId="8" fillId="0" borderId="41" xfId="48" applyNumberFormat="1" applyFont="1" applyFill="1" applyBorder="1" applyAlignment="1">
      <alignment/>
    </xf>
    <xf numFmtId="38" fontId="7" fillId="0" borderId="36" xfId="48" applyFont="1" applyFill="1" applyBorder="1" applyAlignment="1">
      <alignment horizontal="center"/>
    </xf>
    <xf numFmtId="38" fontId="7" fillId="0" borderId="42" xfId="48" applyFont="1" applyFill="1" applyBorder="1" applyAlignment="1">
      <alignment horizontal="center"/>
    </xf>
    <xf numFmtId="38" fontId="7" fillId="0" borderId="34" xfId="48" applyFont="1" applyFill="1" applyBorder="1" applyAlignment="1">
      <alignment horizontal="center"/>
    </xf>
    <xf numFmtId="38" fontId="7" fillId="0" borderId="43" xfId="48" applyFont="1" applyFill="1" applyBorder="1" applyAlignment="1">
      <alignment horizontal="center"/>
    </xf>
    <xf numFmtId="38" fontId="7" fillId="0" borderId="10" xfId="48" applyFont="1" applyFill="1" applyBorder="1" applyAlignment="1">
      <alignment horizontal="center"/>
    </xf>
    <xf numFmtId="38" fontId="7" fillId="0" borderId="44" xfId="48" applyFont="1" applyFill="1" applyBorder="1" applyAlignment="1">
      <alignment horizontal="center"/>
    </xf>
    <xf numFmtId="38" fontId="7" fillId="0" borderId="11" xfId="48" applyFont="1" applyFill="1" applyBorder="1" applyAlignment="1">
      <alignment horizontal="center"/>
    </xf>
    <xf numFmtId="38" fontId="7" fillId="0" borderId="45" xfId="48" applyFont="1" applyFill="1" applyBorder="1" applyAlignment="1">
      <alignment horizontal="center"/>
    </xf>
    <xf numFmtId="38" fontId="7" fillId="0" borderId="46" xfId="48" applyFont="1" applyFill="1" applyBorder="1" applyAlignment="1">
      <alignment horizontal="center"/>
    </xf>
    <xf numFmtId="38" fontId="9" fillId="0" borderId="47" xfId="48" applyFont="1" applyFill="1" applyBorder="1" applyAlignment="1">
      <alignment/>
    </xf>
    <xf numFmtId="38" fontId="7" fillId="0" borderId="48" xfId="48" applyFont="1" applyFill="1" applyBorder="1" applyAlignment="1">
      <alignment horizontal="center"/>
    </xf>
    <xf numFmtId="38" fontId="7" fillId="0" borderId="49" xfId="48" applyFont="1" applyFill="1" applyBorder="1" applyAlignment="1">
      <alignment horizontal="center"/>
    </xf>
    <xf numFmtId="38" fontId="7" fillId="0" borderId="50" xfId="48" applyFont="1" applyFill="1" applyBorder="1" applyAlignment="1">
      <alignment horizontal="center"/>
    </xf>
    <xf numFmtId="38" fontId="8" fillId="0" borderId="51" xfId="48" applyNumberFormat="1" applyFont="1" applyFill="1" applyBorder="1" applyAlignment="1">
      <alignment/>
    </xf>
    <xf numFmtId="38" fontId="7" fillId="0" borderId="52" xfId="48" applyFont="1" applyFill="1" applyBorder="1" applyAlignment="1">
      <alignment horizontal="center"/>
    </xf>
    <xf numFmtId="38" fontId="7" fillId="0" borderId="53" xfId="48" applyFont="1" applyFill="1" applyBorder="1" applyAlignment="1">
      <alignment horizontal="center"/>
    </xf>
    <xf numFmtId="38" fontId="8" fillId="0" borderId="54" xfId="48" applyNumberFormat="1" applyFont="1" applyFill="1" applyBorder="1" applyAlignment="1">
      <alignment/>
    </xf>
    <xf numFmtId="38" fontId="7" fillId="0" borderId="0" xfId="48" applyFont="1" applyFill="1" applyBorder="1" applyAlignment="1">
      <alignment horizontal="center"/>
    </xf>
    <xf numFmtId="38" fontId="6" fillId="0" borderId="0" xfId="48" applyFont="1" applyFill="1" applyBorder="1" applyAlignment="1">
      <alignment horizontal="center"/>
    </xf>
    <xf numFmtId="38" fontId="8" fillId="0" borderId="0" xfId="48" applyFont="1" applyFill="1" applyBorder="1" applyAlignment="1">
      <alignment horizontal="right" vertical="center"/>
    </xf>
    <xf numFmtId="178" fontId="8" fillId="0" borderId="0" xfId="42" applyNumberFormat="1" applyFont="1" applyFill="1" applyBorder="1" applyAlignment="1">
      <alignment/>
    </xf>
    <xf numFmtId="178" fontId="9" fillId="0" borderId="0" xfId="42" applyNumberFormat="1" applyFont="1" applyFill="1" applyBorder="1" applyAlignment="1">
      <alignment/>
    </xf>
    <xf numFmtId="38" fontId="7" fillId="0" borderId="55" xfId="48" applyFont="1" applyFill="1" applyBorder="1" applyAlignment="1">
      <alignment horizontal="center"/>
    </xf>
    <xf numFmtId="38" fontId="7" fillId="0" borderId="56" xfId="48" applyFont="1" applyFill="1" applyBorder="1" applyAlignment="1">
      <alignment horizontal="center"/>
    </xf>
    <xf numFmtId="38" fontId="7" fillId="0" borderId="57" xfId="48" applyFont="1" applyFill="1" applyBorder="1" applyAlignment="1">
      <alignment horizontal="center"/>
    </xf>
    <xf numFmtId="38" fontId="6" fillId="0" borderId="36" xfId="48" applyFont="1" applyFill="1" applyBorder="1" applyAlignment="1">
      <alignment horizontal="center"/>
    </xf>
    <xf numFmtId="38" fontId="7" fillId="0" borderId="58" xfId="48" applyFont="1" applyFill="1" applyBorder="1" applyAlignment="1">
      <alignment horizontal="center"/>
    </xf>
    <xf numFmtId="38" fontId="6" fillId="0" borderId="59" xfId="48" applyFont="1" applyFill="1" applyBorder="1" applyAlignment="1">
      <alignment horizontal="center"/>
    </xf>
    <xf numFmtId="38" fontId="0" fillId="0" borderId="0" xfId="48" applyFill="1" applyAlignment="1">
      <alignment horizontal="center"/>
    </xf>
    <xf numFmtId="178" fontId="0" fillId="0" borderId="0" xfId="42" applyNumberFormat="1" applyFill="1" applyAlignment="1">
      <alignment/>
    </xf>
    <xf numFmtId="38" fontId="6" fillId="0" borderId="27" xfId="48" applyFont="1" applyBorder="1" applyAlignment="1">
      <alignment horizontal="center"/>
    </xf>
    <xf numFmtId="38" fontId="7" fillId="0" borderId="60" xfId="48" applyFont="1" applyFill="1" applyBorder="1" applyAlignment="1">
      <alignment horizontal="center"/>
    </xf>
    <xf numFmtId="38" fontId="7" fillId="0" borderId="38" xfId="48" applyFont="1" applyFill="1" applyBorder="1" applyAlignment="1">
      <alignment horizontal="center"/>
    </xf>
    <xf numFmtId="38" fontId="7" fillId="0" borderId="0" xfId="48" applyFont="1" applyBorder="1" applyAlignment="1">
      <alignment horizontal="center"/>
    </xf>
    <xf numFmtId="38" fontId="6" fillId="33" borderId="61" xfId="48" applyFont="1" applyFill="1" applyBorder="1" applyAlignment="1">
      <alignment horizontal="center"/>
    </xf>
    <xf numFmtId="38" fontId="8" fillId="0" borderId="62" xfId="48" applyFont="1" applyFill="1" applyBorder="1" applyAlignment="1">
      <alignment/>
    </xf>
    <xf numFmtId="38" fontId="9" fillId="0" borderId="63" xfId="48" applyFont="1" applyFill="1" applyBorder="1" applyAlignment="1">
      <alignment/>
    </xf>
    <xf numFmtId="38" fontId="9" fillId="0" borderId="64" xfId="48" applyFont="1" applyFill="1" applyBorder="1" applyAlignment="1">
      <alignment/>
    </xf>
    <xf numFmtId="38" fontId="7" fillId="34" borderId="65" xfId="48" applyFont="1" applyFill="1" applyBorder="1" applyAlignment="1">
      <alignment horizontal="center"/>
    </xf>
    <xf numFmtId="38" fontId="7" fillId="34" borderId="21" xfId="48" applyFont="1" applyFill="1" applyBorder="1" applyAlignment="1">
      <alignment horizontal="center"/>
    </xf>
    <xf numFmtId="38" fontId="7" fillId="34" borderId="66" xfId="48" applyFont="1" applyFill="1" applyBorder="1" applyAlignment="1">
      <alignment horizontal="center"/>
    </xf>
    <xf numFmtId="38" fontId="7" fillId="34" borderId="61" xfId="48" applyFont="1" applyFill="1" applyBorder="1" applyAlignment="1">
      <alignment horizontal="center"/>
    </xf>
    <xf numFmtId="38" fontId="7" fillId="34" borderId="27" xfId="48" applyFont="1" applyFill="1" applyBorder="1" applyAlignment="1">
      <alignment horizontal="center"/>
    </xf>
    <xf numFmtId="38" fontId="0" fillId="0" borderId="0" xfId="48" applyFont="1" applyFill="1" applyAlignment="1">
      <alignment/>
    </xf>
    <xf numFmtId="38" fontId="7" fillId="0" borderId="67" xfId="48" applyFont="1" applyFill="1" applyBorder="1" applyAlignment="1">
      <alignment horizontal="center"/>
    </xf>
    <xf numFmtId="38" fontId="7" fillId="0" borderId="68" xfId="48" applyFont="1" applyFill="1" applyBorder="1" applyAlignment="1">
      <alignment horizontal="center"/>
    </xf>
    <xf numFmtId="180" fontId="8" fillId="0" borderId="69" xfId="42" applyNumberFormat="1" applyFont="1" applyFill="1" applyBorder="1" applyAlignment="1">
      <alignment/>
    </xf>
    <xf numFmtId="180" fontId="8" fillId="0" borderId="70" xfId="42" applyNumberFormat="1" applyFont="1" applyFill="1" applyBorder="1" applyAlignment="1">
      <alignment/>
    </xf>
    <xf numFmtId="180" fontId="8" fillId="0" borderId="13" xfId="42" applyNumberFormat="1" applyFont="1" applyFill="1" applyBorder="1" applyAlignment="1">
      <alignment/>
    </xf>
    <xf numFmtId="180" fontId="8" fillId="0" borderId="48" xfId="42" applyNumberFormat="1" applyFont="1" applyFill="1" applyBorder="1" applyAlignment="1">
      <alignment/>
    </xf>
    <xf numFmtId="180" fontId="8" fillId="0" borderId="71" xfId="42" applyNumberFormat="1" applyFont="1" applyFill="1" applyBorder="1" applyAlignment="1">
      <alignment/>
    </xf>
    <xf numFmtId="180" fontId="8" fillId="0" borderId="16" xfId="42" applyNumberFormat="1" applyFont="1" applyFill="1" applyBorder="1" applyAlignment="1">
      <alignment/>
    </xf>
    <xf numFmtId="180" fontId="8" fillId="0" borderId="72" xfId="42" applyNumberFormat="1" applyFont="1" applyFill="1" applyBorder="1" applyAlignment="1">
      <alignment/>
    </xf>
    <xf numFmtId="180" fontId="8" fillId="0" borderId="11" xfId="42" applyNumberFormat="1" applyFont="1" applyFill="1" applyBorder="1" applyAlignment="1">
      <alignment/>
    </xf>
    <xf numFmtId="180" fontId="8" fillId="0" borderId="73" xfId="42" applyNumberFormat="1" applyFont="1" applyFill="1" applyBorder="1" applyAlignment="1">
      <alignment/>
    </xf>
    <xf numFmtId="180" fontId="8" fillId="0" borderId="74" xfId="42" applyNumberFormat="1" applyFont="1" applyFill="1" applyBorder="1" applyAlignment="1">
      <alignment/>
    </xf>
    <xf numFmtId="180" fontId="8" fillId="0" borderId="75" xfId="42" applyNumberFormat="1" applyFont="1" applyFill="1" applyBorder="1" applyAlignment="1">
      <alignment/>
    </xf>
    <xf numFmtId="180" fontId="8" fillId="0" borderId="76" xfId="42" applyNumberFormat="1" applyFont="1" applyFill="1" applyBorder="1" applyAlignment="1">
      <alignment/>
    </xf>
    <xf numFmtId="38" fontId="6" fillId="0" borderId="77" xfId="48" applyFont="1" applyFill="1" applyBorder="1" applyAlignment="1">
      <alignment horizontal="center"/>
    </xf>
    <xf numFmtId="38" fontId="6" fillId="0" borderId="49" xfId="48" applyFont="1" applyFill="1" applyBorder="1" applyAlignment="1">
      <alignment horizontal="center"/>
    </xf>
    <xf numFmtId="38" fontId="6" fillId="0" borderId="17" xfId="48" applyFont="1" applyFill="1" applyBorder="1" applyAlignment="1">
      <alignment horizontal="center"/>
    </xf>
    <xf numFmtId="38" fontId="9" fillId="0" borderId="78" xfId="48" applyFont="1" applyFill="1" applyBorder="1" applyAlignment="1">
      <alignment/>
    </xf>
    <xf numFmtId="38" fontId="9" fillId="0" borderId="10" xfId="48" applyFont="1" applyFill="1" applyBorder="1" applyAlignment="1">
      <alignment/>
    </xf>
    <xf numFmtId="38" fontId="9" fillId="0" borderId="36" xfId="48" applyFont="1" applyFill="1" applyBorder="1" applyAlignment="1">
      <alignment/>
    </xf>
    <xf numFmtId="38" fontId="9" fillId="0" borderId="59" xfId="48" applyFont="1" applyFill="1" applyBorder="1" applyAlignment="1">
      <alignment/>
    </xf>
    <xf numFmtId="180" fontId="9" fillId="0" borderId="79" xfId="42" applyNumberFormat="1" applyFont="1" applyFill="1" applyBorder="1" applyAlignment="1">
      <alignment/>
    </xf>
    <xf numFmtId="180" fontId="9" fillId="0" borderId="11" xfId="42" applyNumberFormat="1" applyFont="1" applyFill="1" applyBorder="1" applyAlignment="1">
      <alignment/>
    </xf>
    <xf numFmtId="180" fontId="9" fillId="0" borderId="13" xfId="42" applyNumberFormat="1" applyFont="1" applyFill="1" applyBorder="1" applyAlignment="1">
      <alignment/>
    </xf>
    <xf numFmtId="180" fontId="9" fillId="0" borderId="40" xfId="42" applyNumberFormat="1" applyFont="1" applyFill="1" applyBorder="1" applyAlignment="1">
      <alignment/>
    </xf>
    <xf numFmtId="38" fontId="8" fillId="0" borderId="35" xfId="48" applyNumberFormat="1" applyFont="1" applyFill="1" applyBorder="1" applyAlignment="1">
      <alignment/>
    </xf>
    <xf numFmtId="38" fontId="8" fillId="0" borderId="45" xfId="48" applyNumberFormat="1" applyFont="1" applyFill="1" applyBorder="1" applyAlignment="1">
      <alignment/>
    </xf>
    <xf numFmtId="38" fontId="8" fillId="0" borderId="33" xfId="48" applyNumberFormat="1" applyFont="1" applyFill="1" applyBorder="1" applyAlignment="1">
      <alignment/>
    </xf>
    <xf numFmtId="38" fontId="8" fillId="0" borderId="36" xfId="48" applyNumberFormat="1" applyFont="1" applyFill="1" applyBorder="1" applyAlignment="1">
      <alignment/>
    </xf>
    <xf numFmtId="38" fontId="8" fillId="35" borderId="44" xfId="48" applyNumberFormat="1" applyFont="1" applyFill="1" applyBorder="1" applyAlignment="1">
      <alignment/>
    </xf>
    <xf numFmtId="38" fontId="8" fillId="35" borderId="45" xfId="48" applyNumberFormat="1" applyFont="1" applyFill="1" applyBorder="1" applyAlignment="1">
      <alignment/>
    </xf>
    <xf numFmtId="38" fontId="8" fillId="0" borderId="34" xfId="48" applyNumberFormat="1" applyFont="1" applyFill="1" applyBorder="1" applyAlignment="1">
      <alignment/>
    </xf>
    <xf numFmtId="38" fontId="8" fillId="35" borderId="34" xfId="48" applyNumberFormat="1" applyFont="1" applyFill="1" applyBorder="1" applyAlignment="1">
      <alignment/>
    </xf>
    <xf numFmtId="38" fontId="8" fillId="0" borderId="10" xfId="48" applyNumberFormat="1" applyFont="1" applyFill="1" applyBorder="1" applyAlignment="1">
      <alignment/>
    </xf>
    <xf numFmtId="38" fontId="8" fillId="35" borderId="10" xfId="48" applyNumberFormat="1" applyFont="1" applyFill="1" applyBorder="1" applyAlignment="1">
      <alignment/>
    </xf>
    <xf numFmtId="38" fontId="8" fillId="0" borderId="10" xfId="42" applyNumberFormat="1" applyFont="1" applyFill="1" applyBorder="1" applyAlignment="1">
      <alignment/>
    </xf>
    <xf numFmtId="38" fontId="8" fillId="0" borderId="38" xfId="42" applyNumberFormat="1" applyFont="1" applyFill="1" applyBorder="1" applyAlignment="1">
      <alignment/>
    </xf>
    <xf numFmtId="38" fontId="8" fillId="0" borderId="37" xfId="48" applyNumberFormat="1" applyFont="1" applyFill="1" applyBorder="1" applyAlignment="1">
      <alignment/>
    </xf>
    <xf numFmtId="38" fontId="8" fillId="0" borderId="38" xfId="48" applyNumberFormat="1" applyFont="1" applyFill="1" applyBorder="1" applyAlignment="1">
      <alignment/>
    </xf>
    <xf numFmtId="38" fontId="8" fillId="35" borderId="80" xfId="48" applyNumberFormat="1" applyFont="1" applyFill="1" applyBorder="1" applyAlignment="1">
      <alignment horizontal="right"/>
    </xf>
    <xf numFmtId="38" fontId="8" fillId="35" borderId="43" xfId="48" applyNumberFormat="1" applyFont="1" applyFill="1" applyBorder="1" applyAlignment="1">
      <alignment/>
    </xf>
    <xf numFmtId="38" fontId="8" fillId="35" borderId="46" xfId="48" applyNumberFormat="1" applyFont="1" applyFill="1" applyBorder="1" applyAlignment="1">
      <alignment/>
    </xf>
    <xf numFmtId="38" fontId="8" fillId="35" borderId="39" xfId="48" applyFont="1" applyFill="1" applyBorder="1" applyAlignment="1">
      <alignment/>
    </xf>
    <xf numFmtId="38" fontId="8" fillId="35" borderId="42" xfId="48" applyFont="1" applyFill="1" applyBorder="1" applyAlignment="1">
      <alignment/>
    </xf>
    <xf numFmtId="38" fontId="8" fillId="35" borderId="43" xfId="48" applyFont="1" applyFill="1" applyBorder="1" applyAlignment="1">
      <alignment/>
    </xf>
    <xf numFmtId="38" fontId="8" fillId="35" borderId="33" xfId="48" applyFont="1" applyFill="1" applyBorder="1" applyAlignment="1">
      <alignment/>
    </xf>
    <xf numFmtId="38" fontId="8" fillId="35" borderId="44" xfId="48" applyFont="1" applyFill="1" applyBorder="1" applyAlignment="1">
      <alignment/>
    </xf>
    <xf numFmtId="38" fontId="8" fillId="35" borderId="81" xfId="48" applyFont="1" applyFill="1" applyBorder="1" applyAlignment="1">
      <alignment/>
    </xf>
    <xf numFmtId="38" fontId="8" fillId="35" borderId="10" xfId="48" applyFont="1" applyFill="1" applyBorder="1" applyAlignment="1">
      <alignment/>
    </xf>
    <xf numFmtId="38" fontId="8" fillId="35" borderId="35" xfId="48" applyFont="1" applyFill="1" applyBorder="1" applyAlignment="1">
      <alignment/>
    </xf>
    <xf numFmtId="38" fontId="8" fillId="35" borderId="46" xfId="48" applyFont="1" applyFill="1" applyBorder="1" applyAlignment="1">
      <alignment/>
    </xf>
    <xf numFmtId="38" fontId="8" fillId="35" borderId="34" xfId="48" applyFont="1" applyFill="1" applyBorder="1" applyAlignment="1">
      <alignment/>
    </xf>
    <xf numFmtId="38" fontId="8" fillId="35" borderId="45" xfId="48" applyFont="1" applyFill="1" applyBorder="1" applyAlignment="1">
      <alignment/>
    </xf>
    <xf numFmtId="38" fontId="7" fillId="35" borderId="59" xfId="48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38" fontId="6" fillId="0" borderId="29" xfId="48" applyFont="1" applyBorder="1" applyAlignment="1">
      <alignment horizontal="center"/>
    </xf>
    <xf numFmtId="0" fontId="6" fillId="0" borderId="24" xfId="0" applyFont="1" applyFill="1" applyBorder="1" applyAlignment="1">
      <alignment/>
    </xf>
    <xf numFmtId="38" fontId="7" fillId="0" borderId="82" xfId="48" applyFont="1" applyBorder="1" applyAlignment="1">
      <alignment horizontal="centerContinuous"/>
    </xf>
    <xf numFmtId="38" fontId="7" fillId="0" borderId="11" xfId="48" applyFont="1" applyBorder="1" applyAlignment="1">
      <alignment horizontal="centerContinuous"/>
    </xf>
    <xf numFmtId="38" fontId="7" fillId="0" borderId="80" xfId="48" applyFont="1" applyBorder="1" applyAlignment="1">
      <alignment horizontal="center"/>
    </xf>
    <xf numFmtId="38" fontId="7" fillId="0" borderId="83" xfId="48" applyFont="1" applyBorder="1" applyAlignment="1">
      <alignment horizontal="centerContinuous"/>
    </xf>
    <xf numFmtId="38" fontId="7" fillId="0" borderId="49" xfId="48" applyFont="1" applyBorder="1" applyAlignment="1">
      <alignment horizontal="centerContinuous"/>
    </xf>
    <xf numFmtId="38" fontId="7" fillId="0" borderId="49" xfId="48" applyFont="1" applyBorder="1" applyAlignment="1">
      <alignment horizontal="center"/>
    </xf>
    <xf numFmtId="38" fontId="7" fillId="0" borderId="19" xfId="48" applyFont="1" applyBorder="1" applyAlignment="1">
      <alignment horizontal="center"/>
    </xf>
    <xf numFmtId="38" fontId="5" fillId="36" borderId="30" xfId="48" applyFont="1" applyFill="1" applyBorder="1" applyAlignment="1">
      <alignment horizontal="centerContinuous"/>
    </xf>
    <xf numFmtId="38" fontId="4" fillId="36" borderId="21" xfId="48" applyFont="1" applyFill="1" applyBorder="1" applyAlignment="1">
      <alignment horizontal="center"/>
    </xf>
    <xf numFmtId="38" fontId="5" fillId="36" borderId="66" xfId="48" applyFont="1" applyFill="1" applyBorder="1" applyAlignment="1">
      <alignment horizontal="centerContinuous"/>
    </xf>
    <xf numFmtId="38" fontId="7" fillId="0" borderId="46" xfId="48" applyFont="1" applyBorder="1" applyAlignment="1">
      <alignment horizontal="center"/>
    </xf>
    <xf numFmtId="38" fontId="7" fillId="0" borderId="38" xfId="48" applyFont="1" applyBorder="1" applyAlignment="1">
      <alignment horizontal="center"/>
    </xf>
    <xf numFmtId="38" fontId="13" fillId="0" borderId="0" xfId="48" applyFont="1" applyAlignment="1">
      <alignment/>
    </xf>
    <xf numFmtId="178" fontId="12" fillId="0" borderId="13" xfId="42" applyNumberFormat="1" applyFont="1" applyBorder="1" applyAlignment="1">
      <alignment horizontal="center" wrapText="1" shrinkToFit="1"/>
    </xf>
    <xf numFmtId="38" fontId="13" fillId="0" borderId="84" xfId="48" applyFont="1" applyBorder="1" applyAlignment="1">
      <alignment horizontal="right"/>
    </xf>
    <xf numFmtId="180" fontId="13" fillId="0" borderId="82" xfId="42" applyNumberFormat="1" applyFont="1" applyBorder="1" applyAlignment="1">
      <alignment horizontal="right"/>
    </xf>
    <xf numFmtId="38" fontId="13" fillId="0" borderId="62" xfId="48" applyFont="1" applyBorder="1" applyAlignment="1">
      <alignment horizontal="right"/>
    </xf>
    <xf numFmtId="180" fontId="13" fillId="0" borderId="11" xfId="42" applyNumberFormat="1" applyFont="1" applyBorder="1" applyAlignment="1">
      <alignment horizontal="right"/>
    </xf>
    <xf numFmtId="38" fontId="13" fillId="0" borderId="12" xfId="48" applyFont="1" applyBorder="1" applyAlignment="1">
      <alignment horizontal="right"/>
    </xf>
    <xf numFmtId="180" fontId="13" fillId="0" borderId="13" xfId="42" applyNumberFormat="1" applyFont="1" applyBorder="1" applyAlignment="1">
      <alignment horizontal="right"/>
    </xf>
    <xf numFmtId="38" fontId="13" fillId="0" borderId="56" xfId="48" applyFont="1" applyBorder="1" applyAlignment="1">
      <alignment horizontal="right"/>
    </xf>
    <xf numFmtId="180" fontId="13" fillId="0" borderId="85" xfId="42" applyNumberFormat="1" applyFont="1" applyBorder="1" applyAlignment="1">
      <alignment horizontal="right"/>
    </xf>
    <xf numFmtId="180" fontId="13" fillId="0" borderId="73" xfId="42" applyNumberFormat="1" applyFont="1" applyBorder="1" applyAlignment="1">
      <alignment horizontal="right"/>
    </xf>
    <xf numFmtId="38" fontId="13" fillId="0" borderId="86" xfId="48" applyFont="1" applyBorder="1" applyAlignment="1">
      <alignment horizontal="right"/>
    </xf>
    <xf numFmtId="180" fontId="13" fillId="0" borderId="71" xfId="42" applyNumberFormat="1" applyFont="1" applyBorder="1" applyAlignment="1">
      <alignment horizontal="right"/>
    </xf>
    <xf numFmtId="38" fontId="13" fillId="0" borderId="54" xfId="48" applyFont="1" applyBorder="1" applyAlignment="1">
      <alignment horizontal="right"/>
    </xf>
    <xf numFmtId="180" fontId="13" fillId="0" borderId="75" xfId="42" applyNumberFormat="1" applyFont="1" applyBorder="1" applyAlignment="1">
      <alignment horizontal="right"/>
    </xf>
    <xf numFmtId="38" fontId="13" fillId="0" borderId="87" xfId="48" applyFont="1" applyBorder="1" applyAlignment="1">
      <alignment horizontal="right"/>
    </xf>
    <xf numFmtId="38" fontId="13" fillId="0" borderId="88" xfId="48" applyFont="1" applyBorder="1" applyAlignment="1">
      <alignment horizontal="right"/>
    </xf>
    <xf numFmtId="180" fontId="13" fillId="0" borderId="16" xfId="42" applyNumberFormat="1" applyFont="1" applyBorder="1" applyAlignment="1">
      <alignment horizontal="right"/>
    </xf>
    <xf numFmtId="38" fontId="13" fillId="0" borderId="89" xfId="48" applyFont="1" applyBorder="1" applyAlignment="1">
      <alignment horizontal="right"/>
    </xf>
    <xf numFmtId="180" fontId="13" fillId="0" borderId="90" xfId="42" applyNumberFormat="1" applyFont="1" applyBorder="1" applyAlignment="1">
      <alignment horizontal="right"/>
    </xf>
    <xf numFmtId="38" fontId="8" fillId="0" borderId="81" xfId="48" applyFont="1" applyFill="1" applyBorder="1" applyAlignment="1">
      <alignment/>
    </xf>
    <xf numFmtId="38" fontId="7" fillId="35" borderId="91" xfId="48" applyFont="1" applyFill="1" applyBorder="1" applyAlignment="1">
      <alignment horizontal="center"/>
    </xf>
    <xf numFmtId="38" fontId="8" fillId="0" borderId="92" xfId="48" applyNumberFormat="1" applyFont="1" applyFill="1" applyBorder="1" applyAlignment="1">
      <alignment/>
    </xf>
    <xf numFmtId="38" fontId="7" fillId="0" borderId="72" xfId="48" applyFont="1" applyFill="1" applyBorder="1" applyAlignment="1">
      <alignment horizontal="center"/>
    </xf>
    <xf numFmtId="38" fontId="8" fillId="0" borderId="12" xfId="48" applyNumberFormat="1" applyFont="1" applyFill="1" applyBorder="1" applyAlignment="1">
      <alignment/>
    </xf>
    <xf numFmtId="38" fontId="8" fillId="35" borderId="56" xfId="48" applyNumberFormat="1" applyFont="1" applyFill="1" applyBorder="1" applyAlignment="1">
      <alignment/>
    </xf>
    <xf numFmtId="38" fontId="8" fillId="35" borderId="93" xfId="48" applyNumberFormat="1" applyFont="1" applyFill="1" applyBorder="1" applyAlignment="1">
      <alignment/>
    </xf>
    <xf numFmtId="38" fontId="7" fillId="0" borderId="71" xfId="48" applyFont="1" applyFill="1" applyBorder="1" applyAlignment="1">
      <alignment horizontal="center"/>
    </xf>
    <xf numFmtId="38" fontId="8" fillId="0" borderId="94" xfId="48" applyNumberFormat="1" applyFont="1" applyFill="1" applyBorder="1" applyAlignment="1">
      <alignment/>
    </xf>
    <xf numFmtId="38" fontId="8" fillId="35" borderId="94" xfId="48" applyNumberFormat="1" applyFont="1" applyFill="1" applyBorder="1" applyAlignment="1">
      <alignment/>
    </xf>
    <xf numFmtId="38" fontId="8" fillId="0" borderId="62" xfId="48" applyNumberFormat="1" applyFont="1" applyFill="1" applyBorder="1" applyAlignment="1">
      <alignment/>
    </xf>
    <xf numFmtId="38" fontId="8" fillId="35" borderId="62" xfId="48" applyNumberFormat="1" applyFont="1" applyFill="1" applyBorder="1" applyAlignment="1">
      <alignment/>
    </xf>
    <xf numFmtId="38" fontId="8" fillId="0" borderId="92" xfId="48" applyFont="1" applyFill="1" applyBorder="1" applyAlignment="1">
      <alignment/>
    </xf>
    <xf numFmtId="38" fontId="8" fillId="35" borderId="84" xfId="48" applyNumberFormat="1" applyFont="1" applyFill="1" applyBorder="1" applyAlignment="1">
      <alignment horizontal="right"/>
    </xf>
    <xf numFmtId="38" fontId="8" fillId="35" borderId="88" xfId="48" applyNumberFormat="1" applyFont="1" applyFill="1" applyBorder="1" applyAlignment="1">
      <alignment/>
    </xf>
    <xf numFmtId="38" fontId="8" fillId="35" borderId="87" xfId="48" applyNumberFormat="1" applyFont="1" applyFill="1" applyBorder="1" applyAlignment="1">
      <alignment/>
    </xf>
    <xf numFmtId="38" fontId="8" fillId="0" borderId="62" xfId="42" applyNumberFormat="1" applyFont="1" applyFill="1" applyBorder="1" applyAlignment="1">
      <alignment/>
    </xf>
    <xf numFmtId="38" fontId="8" fillId="0" borderId="54" xfId="42" applyNumberFormat="1" applyFont="1" applyFill="1" applyBorder="1" applyAlignment="1">
      <alignment/>
    </xf>
    <xf numFmtId="38" fontId="8" fillId="35" borderId="62" xfId="48" applyFont="1" applyFill="1" applyBorder="1" applyAlignment="1">
      <alignment/>
    </xf>
    <xf numFmtId="38" fontId="8" fillId="35" borderId="81" xfId="48" applyFont="1" applyFill="1" applyBorder="1" applyAlignment="1">
      <alignment horizontal="center"/>
    </xf>
    <xf numFmtId="38" fontId="8" fillId="35" borderId="88" xfId="48" applyFont="1" applyFill="1" applyBorder="1" applyAlignment="1">
      <alignment/>
    </xf>
    <xf numFmtId="38" fontId="8" fillId="35" borderId="93" xfId="48" applyFont="1" applyFill="1" applyBorder="1" applyAlignment="1">
      <alignment/>
    </xf>
    <xf numFmtId="38" fontId="7" fillId="35" borderId="95" xfId="48" applyFont="1" applyFill="1" applyBorder="1" applyAlignment="1">
      <alignment horizontal="center"/>
    </xf>
    <xf numFmtId="38" fontId="8" fillId="0" borderId="93" xfId="48" applyNumberFormat="1" applyFont="1" applyFill="1" applyBorder="1" applyAlignment="1">
      <alignment/>
    </xf>
    <xf numFmtId="38" fontId="8" fillId="35" borderId="62" xfId="48" applyNumberFormat="1" applyFont="1" applyFill="1" applyBorder="1" applyAlignment="1">
      <alignment horizontal="center"/>
    </xf>
    <xf numFmtId="38" fontId="8" fillId="35" borderId="10" xfId="48" applyNumberFormat="1" applyFont="1" applyFill="1" applyBorder="1" applyAlignment="1">
      <alignment horizontal="center"/>
    </xf>
    <xf numFmtId="180" fontId="8" fillId="0" borderId="72" xfId="42" applyNumberFormat="1" applyFont="1" applyFill="1" applyBorder="1" applyAlignment="1">
      <alignment horizontal="center"/>
    </xf>
    <xf numFmtId="38" fontId="0" fillId="0" borderId="23" xfId="48" applyFill="1" applyBorder="1" applyAlignment="1">
      <alignment/>
    </xf>
    <xf numFmtId="38" fontId="8" fillId="0" borderId="93" xfId="48" applyFont="1" applyFill="1" applyBorder="1" applyAlignment="1">
      <alignment/>
    </xf>
    <xf numFmtId="38" fontId="8" fillId="0" borderId="94" xfId="48" applyFont="1" applyFill="1" applyBorder="1" applyAlignment="1">
      <alignment/>
    </xf>
    <xf numFmtId="38" fontId="11" fillId="0" borderId="96" xfId="48" applyFont="1" applyBorder="1" applyAlignment="1">
      <alignment horizontal="center"/>
    </xf>
    <xf numFmtId="38" fontId="11" fillId="0" borderId="97" xfId="48" applyFont="1" applyBorder="1" applyAlignment="1">
      <alignment horizontal="center"/>
    </xf>
    <xf numFmtId="38" fontId="13" fillId="0" borderId="98" xfId="48" applyFont="1" applyBorder="1" applyAlignment="1">
      <alignment/>
    </xf>
    <xf numFmtId="38" fontId="13" fillId="0" borderId="99" xfId="48" applyFont="1" applyBorder="1" applyAlignment="1">
      <alignment/>
    </xf>
    <xf numFmtId="38" fontId="13" fillId="0" borderId="100" xfId="48" applyFont="1" applyBorder="1" applyAlignment="1">
      <alignment/>
    </xf>
    <xf numFmtId="38" fontId="13" fillId="0" borderId="101" xfId="48" applyFont="1" applyBorder="1" applyAlignment="1">
      <alignment/>
    </xf>
    <xf numFmtId="38" fontId="13" fillId="0" borderId="102" xfId="48" applyFont="1" applyBorder="1" applyAlignment="1">
      <alignment/>
    </xf>
    <xf numFmtId="38" fontId="13" fillId="0" borderId="103" xfId="48" applyFont="1" applyBorder="1" applyAlignment="1">
      <alignment/>
    </xf>
    <xf numFmtId="38" fontId="13" fillId="0" borderId="104" xfId="48" applyFont="1" applyBorder="1" applyAlignment="1">
      <alignment/>
    </xf>
    <xf numFmtId="38" fontId="13" fillId="0" borderId="104" xfId="48" applyFont="1" applyBorder="1" applyAlignment="1">
      <alignment shrinkToFit="1"/>
    </xf>
    <xf numFmtId="38" fontId="13" fillId="0" borderId="103" xfId="48" applyFont="1" applyBorder="1" applyAlignment="1">
      <alignment shrinkToFit="1"/>
    </xf>
    <xf numFmtId="38" fontId="13" fillId="0" borderId="105" xfId="48" applyFont="1" applyBorder="1" applyAlignment="1">
      <alignment/>
    </xf>
    <xf numFmtId="38" fontId="13" fillId="0" borderId="101" xfId="48" applyFont="1" applyBorder="1" applyAlignment="1">
      <alignment shrinkToFit="1"/>
    </xf>
    <xf numFmtId="38" fontId="13" fillId="0" borderId="106" xfId="48" applyFont="1" applyBorder="1" applyAlignment="1">
      <alignment/>
    </xf>
    <xf numFmtId="38" fontId="13" fillId="0" borderId="107" xfId="48" applyFont="1" applyBorder="1" applyAlignment="1">
      <alignment wrapText="1"/>
    </xf>
    <xf numFmtId="38" fontId="13" fillId="0" borderId="108" xfId="48" applyFont="1" applyBorder="1" applyAlignment="1">
      <alignment wrapText="1"/>
    </xf>
    <xf numFmtId="38" fontId="13" fillId="0" borderId="109" xfId="48" applyFont="1" applyBorder="1" applyAlignment="1">
      <alignment wrapText="1"/>
    </xf>
    <xf numFmtId="38" fontId="13" fillId="0" borderId="110" xfId="48" applyFont="1" applyBorder="1" applyAlignment="1">
      <alignment shrinkToFit="1"/>
    </xf>
    <xf numFmtId="38" fontId="13" fillId="0" borderId="111" xfId="48" applyFont="1" applyBorder="1" applyAlignment="1">
      <alignment/>
    </xf>
    <xf numFmtId="38" fontId="13" fillId="0" borderId="112" xfId="48" applyFont="1" applyBorder="1" applyAlignment="1">
      <alignment/>
    </xf>
    <xf numFmtId="38" fontId="5" fillId="35" borderId="113" xfId="48" applyFont="1" applyFill="1" applyBorder="1" applyAlignment="1">
      <alignment horizontal="center"/>
    </xf>
    <xf numFmtId="38" fontId="4" fillId="0" borderId="114" xfId="48" applyFont="1" applyFill="1" applyBorder="1" applyAlignment="1">
      <alignment horizontal="center"/>
    </xf>
    <xf numFmtId="38" fontId="4" fillId="0" borderId="115" xfId="48" applyFont="1" applyFill="1" applyBorder="1" applyAlignment="1">
      <alignment horizontal="center"/>
    </xf>
    <xf numFmtId="38" fontId="4" fillId="0" borderId="116" xfId="48" applyFont="1" applyFill="1" applyBorder="1" applyAlignment="1">
      <alignment horizontal="center"/>
    </xf>
    <xf numFmtId="38" fontId="11" fillId="0" borderId="114" xfId="48" applyFont="1" applyBorder="1" applyAlignment="1">
      <alignment horizontal="center"/>
    </xf>
    <xf numFmtId="38" fontId="11" fillId="0" borderId="116" xfId="48" applyFont="1" applyBorder="1" applyAlignment="1">
      <alignment horizontal="center"/>
    </xf>
    <xf numFmtId="38" fontId="5" fillId="36" borderId="30" xfId="48" applyFont="1" applyFill="1" applyBorder="1" applyAlignment="1">
      <alignment horizontal="center" vertical="center" wrapText="1"/>
    </xf>
    <xf numFmtId="0" fontId="0" fillId="36" borderId="21" xfId="0" applyFill="1" applyBorder="1" applyAlignment="1">
      <alignment vertical="center" wrapText="1"/>
    </xf>
    <xf numFmtId="0" fontId="0" fillId="36" borderId="66" xfId="0" applyFill="1" applyBorder="1" applyAlignment="1">
      <alignment vertical="center" wrapText="1"/>
    </xf>
    <xf numFmtId="38" fontId="10" fillId="0" borderId="113" xfId="48" applyFont="1" applyBorder="1" applyAlignment="1">
      <alignment horizontal="center"/>
    </xf>
    <xf numFmtId="38" fontId="13" fillId="0" borderId="110" xfId="48" applyFont="1" applyBorder="1" applyAlignment="1">
      <alignment/>
    </xf>
    <xf numFmtId="38" fontId="13" fillId="0" borderId="117" xfId="48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view="pageBreakPreview" zoomScale="69" zoomScaleNormal="75" zoomScaleSheetLayoutView="69" zoomScalePageLayoutView="0" workbookViewId="0" topLeftCell="A1">
      <pane xSplit="3" ySplit="3" topLeftCell="D2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38" sqref="E38"/>
    </sheetView>
  </sheetViews>
  <sheetFormatPr defaultColWidth="9.00390625" defaultRowHeight="13.5"/>
  <cols>
    <col min="1" max="1" width="12.375" style="55" customWidth="1"/>
    <col min="2" max="2" width="21.375" style="93" customWidth="1"/>
    <col min="3" max="3" width="11.00390625" style="93" customWidth="1"/>
    <col min="4" max="5" width="26.375" style="55" customWidth="1"/>
    <col min="6" max="6" width="26.375" style="94" customWidth="1"/>
    <col min="7" max="8" width="26.375" style="55" customWidth="1"/>
    <col min="9" max="9" width="26.375" style="94" customWidth="1"/>
    <col min="10" max="16384" width="9.00390625" style="55" customWidth="1"/>
  </cols>
  <sheetData>
    <row r="1" spans="2:9" ht="29.25" customHeight="1" thickBot="1">
      <c r="B1" s="248" t="s">
        <v>95</v>
      </c>
      <c r="C1" s="248"/>
      <c r="D1" s="248"/>
      <c r="E1" s="248"/>
      <c r="F1" s="248"/>
      <c r="G1" s="248"/>
      <c r="H1" s="248"/>
      <c r="I1" s="248"/>
    </row>
    <row r="2" spans="2:9" ht="28.5" customHeight="1" thickBot="1" thickTop="1">
      <c r="B2" s="58" t="s">
        <v>49</v>
      </c>
      <c r="C2" s="59"/>
      <c r="D2" s="249" t="s">
        <v>39</v>
      </c>
      <c r="E2" s="250"/>
      <c r="F2" s="251"/>
      <c r="G2" s="249" t="s">
        <v>40</v>
      </c>
      <c r="H2" s="250"/>
      <c r="I2" s="251"/>
    </row>
    <row r="3" spans="2:9" ht="18" customHeight="1" thickBot="1">
      <c r="B3" s="60"/>
      <c r="C3" s="61"/>
      <c r="D3" s="199" t="s">
        <v>91</v>
      </c>
      <c r="E3" s="162" t="s">
        <v>92</v>
      </c>
      <c r="F3" s="62" t="s">
        <v>41</v>
      </c>
      <c r="G3" s="220" t="s">
        <v>93</v>
      </c>
      <c r="H3" s="162" t="s">
        <v>94</v>
      </c>
      <c r="I3" s="62" t="s">
        <v>41</v>
      </c>
    </row>
    <row r="4" spans="2:9" ht="18.75" customHeight="1">
      <c r="B4" s="103"/>
      <c r="C4" s="63" t="s">
        <v>42</v>
      </c>
      <c r="D4" s="200">
        <f>_xlfn.SUMIFS(D7:D37,$C7:$C37,"国内")</f>
        <v>2248537</v>
      </c>
      <c r="E4" s="134">
        <f>_xlfn.SUMIFS(E7:E37,$C7:$C37,"国内")</f>
        <v>2285030</v>
      </c>
      <c r="F4" s="111">
        <f>IF(D4=0,"　　　　　 －",(E4/D4)-1)</f>
        <v>0.0162296639993027</v>
      </c>
      <c r="G4" s="200">
        <f>_xlfn.SUMIFS(G7:G37,$C7:$C37,"国内")</f>
        <v>22262130</v>
      </c>
      <c r="H4" s="134">
        <f>_xlfn.SUMIFS(H7:H37,$C7:$C37,"国内")</f>
        <v>19615420</v>
      </c>
      <c r="I4" s="111">
        <f aca="true" t="shared" si="0" ref="I4:I67">IF(G4=0,"　　　　　 －",(H4/G4)-1)</f>
        <v>-0.11888844418750588</v>
      </c>
    </row>
    <row r="5" spans="2:9" ht="17.25" customHeight="1">
      <c r="B5" s="104" t="s">
        <v>37</v>
      </c>
      <c r="C5" s="57" t="s">
        <v>43</v>
      </c>
      <c r="D5" s="64">
        <f>_xlfn.SUMIFS(D7:D37,$C7:$C37,"国際")</f>
        <v>252417</v>
      </c>
      <c r="E5" s="136">
        <f>_xlfn.SUMIFS(E7:E37,$C7:$C37,"国際")</f>
        <v>294527</v>
      </c>
      <c r="F5" s="112">
        <f aca="true" t="shared" si="1" ref="F5:F68">IF(D5=0,"　　　　　 －",(E5/D5)-1)</f>
        <v>0.16682711544785023</v>
      </c>
      <c r="G5" s="221">
        <f>_xlfn.SUMIFS(G7:G37,$C7:$C37,"国際")</f>
        <v>934600</v>
      </c>
      <c r="H5" s="135">
        <f>_xlfn.SUMIFS(H7:H37,$C7:$C37,"国際")</f>
        <v>1256615</v>
      </c>
      <c r="I5" s="112">
        <f t="shared" si="0"/>
        <v>0.3445484699336614</v>
      </c>
    </row>
    <row r="6" spans="2:9" ht="18.75" customHeight="1" thickBot="1">
      <c r="B6" s="105"/>
      <c r="C6" s="65" t="s">
        <v>1</v>
      </c>
      <c r="D6" s="202">
        <f>SUM(D4:D5)</f>
        <v>2500954</v>
      </c>
      <c r="E6" s="137">
        <f>SUM(E4:E5)</f>
        <v>2579557</v>
      </c>
      <c r="F6" s="113">
        <f t="shared" si="1"/>
        <v>0.0314292066147559</v>
      </c>
      <c r="G6" s="202">
        <f>SUM(G4:G5)</f>
        <v>23196730</v>
      </c>
      <c r="H6" s="48">
        <f>SUM(H4:H5)</f>
        <v>20872035</v>
      </c>
      <c r="I6" s="113">
        <f t="shared" si="0"/>
        <v>-0.10021649603198379</v>
      </c>
    </row>
    <row r="7" spans="1:9" ht="18.75" customHeight="1">
      <c r="A7" s="108" t="s">
        <v>57</v>
      </c>
      <c r="B7" s="35"/>
      <c r="C7" s="56" t="s">
        <v>42</v>
      </c>
      <c r="D7" s="203">
        <v>1740864</v>
      </c>
      <c r="E7" s="138">
        <v>1761579</v>
      </c>
      <c r="F7" s="114">
        <f t="shared" si="1"/>
        <v>0.01189926381383044</v>
      </c>
      <c r="G7" s="151">
        <v>20237579</v>
      </c>
      <c r="H7" s="151">
        <v>17686911</v>
      </c>
      <c r="I7" s="114">
        <f t="shared" si="0"/>
        <v>-0.1260362220204304</v>
      </c>
    </row>
    <row r="8" spans="1:9" ht="17.25" customHeight="1">
      <c r="A8" s="108" t="s">
        <v>58</v>
      </c>
      <c r="B8" s="35" t="s">
        <v>4</v>
      </c>
      <c r="C8" s="66" t="s">
        <v>43</v>
      </c>
      <c r="D8" s="204">
        <v>224553</v>
      </c>
      <c r="E8" s="139">
        <v>274000</v>
      </c>
      <c r="F8" s="112">
        <f t="shared" si="1"/>
        <v>0.22020191224343466</v>
      </c>
      <c r="G8" s="152">
        <v>934600</v>
      </c>
      <c r="H8" s="152">
        <v>1256615</v>
      </c>
      <c r="I8" s="112">
        <f t="shared" si="0"/>
        <v>0.3445484699336614</v>
      </c>
    </row>
    <row r="9" spans="2:9" ht="18" customHeight="1">
      <c r="B9" s="35"/>
      <c r="C9" s="67" t="s">
        <v>1</v>
      </c>
      <c r="D9" s="206">
        <f>SUM(D7:D8)</f>
        <v>1965417</v>
      </c>
      <c r="E9" s="140">
        <f>SUM(E7:E8)</f>
        <v>2035579</v>
      </c>
      <c r="F9" s="118">
        <f t="shared" si="1"/>
        <v>0.035698276752465175</v>
      </c>
      <c r="G9" s="46">
        <f>SUM(G7:G8)</f>
        <v>21172179</v>
      </c>
      <c r="H9" s="46">
        <f>SUM(H7:H8)</f>
        <v>18943526</v>
      </c>
      <c r="I9" s="118">
        <f t="shared" si="0"/>
        <v>-0.10526327970304805</v>
      </c>
    </row>
    <row r="10" spans="1:9" ht="17.25" customHeight="1">
      <c r="A10" s="108" t="s">
        <v>57</v>
      </c>
      <c r="B10" s="37"/>
      <c r="C10" s="68" t="s">
        <v>42</v>
      </c>
      <c r="D10" s="207">
        <v>87569</v>
      </c>
      <c r="E10" s="141">
        <v>94356</v>
      </c>
      <c r="F10" s="116">
        <f t="shared" si="1"/>
        <v>0.07750459637542972</v>
      </c>
      <c r="G10" s="153">
        <v>467022</v>
      </c>
      <c r="H10" s="153">
        <v>469444</v>
      </c>
      <c r="I10" s="116">
        <f t="shared" si="0"/>
        <v>0.0051860511924490815</v>
      </c>
    </row>
    <row r="11" spans="1:9" ht="17.25" customHeight="1">
      <c r="A11" s="108" t="s">
        <v>58</v>
      </c>
      <c r="B11" s="35" t="s">
        <v>5</v>
      </c>
      <c r="C11" s="57" t="s">
        <v>43</v>
      </c>
      <c r="D11" s="204">
        <v>8625</v>
      </c>
      <c r="E11" s="139">
        <v>1478</v>
      </c>
      <c r="F11" s="117">
        <f t="shared" si="1"/>
        <v>-0.8286376811594203</v>
      </c>
      <c r="G11" s="154">
        <v>0</v>
      </c>
      <c r="H11" s="154">
        <v>0</v>
      </c>
      <c r="I11" s="117" t="str">
        <f t="shared" si="0"/>
        <v>　　　　　 －</v>
      </c>
    </row>
    <row r="12" spans="1:9" ht="18" customHeight="1">
      <c r="A12" s="108"/>
      <c r="B12" s="38"/>
      <c r="C12" s="69" t="s">
        <v>1</v>
      </c>
      <c r="D12" s="208">
        <f>SUM(D10:D11)</f>
        <v>96194</v>
      </c>
      <c r="E12" s="142">
        <f>SUM(E10:E11)</f>
        <v>95834</v>
      </c>
      <c r="F12" s="118">
        <f t="shared" si="1"/>
        <v>-0.0037424371582427396</v>
      </c>
      <c r="G12" s="49">
        <f>SUM(G10:G11)</f>
        <v>467022</v>
      </c>
      <c r="H12" s="100">
        <f>SUM(H10:H11)</f>
        <v>469444</v>
      </c>
      <c r="I12" s="118">
        <f t="shared" si="0"/>
        <v>0.0051860511924490815</v>
      </c>
    </row>
    <row r="13" spans="1:9" ht="17.25" customHeight="1">
      <c r="A13" s="108" t="s">
        <v>57</v>
      </c>
      <c r="B13" s="40"/>
      <c r="C13" s="56" t="s">
        <v>42</v>
      </c>
      <c r="D13" s="203">
        <v>16781</v>
      </c>
      <c r="E13" s="138">
        <v>16618</v>
      </c>
      <c r="F13" s="114">
        <f t="shared" si="1"/>
        <v>-0.009713366307133042</v>
      </c>
      <c r="G13" s="151">
        <v>54738</v>
      </c>
      <c r="H13" s="151">
        <v>38902</v>
      </c>
      <c r="I13" s="114">
        <f t="shared" si="0"/>
        <v>-0.2893054185392232</v>
      </c>
    </row>
    <row r="14" spans="1:9" ht="17.25" customHeight="1">
      <c r="A14" s="108" t="s">
        <v>58</v>
      </c>
      <c r="B14" s="41" t="s">
        <v>6</v>
      </c>
      <c r="C14" s="66" t="s">
        <v>43</v>
      </c>
      <c r="D14" s="204">
        <v>0</v>
      </c>
      <c r="E14" s="139">
        <v>0</v>
      </c>
      <c r="F14" s="117" t="str">
        <f t="shared" si="1"/>
        <v>　　　　　 －</v>
      </c>
      <c r="G14" s="152">
        <v>0</v>
      </c>
      <c r="H14" s="152">
        <v>0</v>
      </c>
      <c r="I14" s="117" t="str">
        <f t="shared" si="0"/>
        <v>　　　　　 －</v>
      </c>
    </row>
    <row r="15" spans="1:9" ht="18" customHeight="1">
      <c r="A15" s="108"/>
      <c r="B15" s="41"/>
      <c r="C15" s="67" t="s">
        <v>44</v>
      </c>
      <c r="D15" s="206">
        <f>SUM(D13:D14)</f>
        <v>16781</v>
      </c>
      <c r="E15" s="140">
        <f>SUM(E13:E14)</f>
        <v>16618</v>
      </c>
      <c r="F15" s="118">
        <f t="shared" si="1"/>
        <v>-0.009713366307133042</v>
      </c>
      <c r="G15" s="46">
        <f>SUM(G13:G14)</f>
        <v>54738</v>
      </c>
      <c r="H15" s="46">
        <f>SUM(H13:H14)</f>
        <v>38902</v>
      </c>
      <c r="I15" s="118">
        <f t="shared" si="0"/>
        <v>-0.2893054185392232</v>
      </c>
    </row>
    <row r="16" spans="1:9" ht="17.25" customHeight="1">
      <c r="A16" s="108" t="s">
        <v>57</v>
      </c>
      <c r="B16" s="37"/>
      <c r="C16" s="68" t="s">
        <v>42</v>
      </c>
      <c r="D16" s="207">
        <v>75080</v>
      </c>
      <c r="E16" s="141">
        <v>71741</v>
      </c>
      <c r="F16" s="116">
        <f t="shared" si="1"/>
        <v>-0.044472562599893406</v>
      </c>
      <c r="G16" s="153">
        <v>286074</v>
      </c>
      <c r="H16" s="153">
        <v>238844</v>
      </c>
      <c r="I16" s="116">
        <f t="shared" si="0"/>
        <v>-0.165097142697344</v>
      </c>
    </row>
    <row r="17" spans="1:9" ht="17.25" customHeight="1">
      <c r="A17" s="108" t="s">
        <v>58</v>
      </c>
      <c r="B17" s="35" t="s">
        <v>7</v>
      </c>
      <c r="C17" s="57" t="s">
        <v>43</v>
      </c>
      <c r="D17" s="204">
        <v>0</v>
      </c>
      <c r="E17" s="139">
        <v>0</v>
      </c>
      <c r="F17" s="117" t="str">
        <f t="shared" si="1"/>
        <v>　　　　　 －</v>
      </c>
      <c r="G17" s="154">
        <v>0</v>
      </c>
      <c r="H17" s="154">
        <v>0</v>
      </c>
      <c r="I17" s="117" t="str">
        <f t="shared" si="0"/>
        <v>　　　　　 －</v>
      </c>
    </row>
    <row r="18" spans="1:9" ht="18" customHeight="1">
      <c r="A18" s="108"/>
      <c r="B18" s="38"/>
      <c r="C18" s="69" t="s">
        <v>1</v>
      </c>
      <c r="D18" s="208">
        <f>SUM(D16:D17)</f>
        <v>75080</v>
      </c>
      <c r="E18" s="142">
        <f>SUM(E16:E17)</f>
        <v>71741</v>
      </c>
      <c r="F18" s="118">
        <f t="shared" si="1"/>
        <v>-0.044472562599893406</v>
      </c>
      <c r="G18" s="49">
        <f>SUM(G16:G17)</f>
        <v>286074</v>
      </c>
      <c r="H18" s="49">
        <f>SUM(H16:H17)</f>
        <v>238844</v>
      </c>
      <c r="I18" s="118">
        <f t="shared" si="0"/>
        <v>-0.165097142697344</v>
      </c>
    </row>
    <row r="19" spans="1:9" ht="17.25" customHeight="1">
      <c r="A19" s="108" t="s">
        <v>57</v>
      </c>
      <c r="B19" s="35"/>
      <c r="C19" s="56" t="s">
        <v>42</v>
      </c>
      <c r="D19" s="203">
        <v>57438</v>
      </c>
      <c r="E19" s="138">
        <v>58154</v>
      </c>
      <c r="F19" s="119">
        <f t="shared" si="1"/>
        <v>0.01246561509801869</v>
      </c>
      <c r="G19" s="151">
        <v>232862</v>
      </c>
      <c r="H19" s="151">
        <v>243865</v>
      </c>
      <c r="I19" s="119">
        <f t="shared" si="0"/>
        <v>0.047251161632211325</v>
      </c>
    </row>
    <row r="20" spans="1:9" ht="17.25" customHeight="1">
      <c r="A20" s="108" t="s">
        <v>58</v>
      </c>
      <c r="B20" s="35" t="s">
        <v>8</v>
      </c>
      <c r="C20" s="57" t="s">
        <v>43</v>
      </c>
      <c r="D20" s="204">
        <v>538</v>
      </c>
      <c r="E20" s="139">
        <v>2096</v>
      </c>
      <c r="F20" s="117">
        <f t="shared" si="1"/>
        <v>2.895910780669145</v>
      </c>
      <c r="G20" s="154">
        <v>0</v>
      </c>
      <c r="H20" s="154">
        <v>0</v>
      </c>
      <c r="I20" s="117" t="str">
        <f t="shared" si="0"/>
        <v>　　　　　 －</v>
      </c>
    </row>
    <row r="21" spans="1:9" ht="18" customHeight="1">
      <c r="A21" s="108"/>
      <c r="B21" s="35"/>
      <c r="C21" s="67" t="s">
        <v>1</v>
      </c>
      <c r="D21" s="206">
        <f>SUM(D19:D20)</f>
        <v>57976</v>
      </c>
      <c r="E21" s="140">
        <f>SUM(E19:E20)</f>
        <v>60250</v>
      </c>
      <c r="F21" s="115">
        <f t="shared" si="1"/>
        <v>0.0392231268110943</v>
      </c>
      <c r="G21" s="46">
        <f>SUM(G19:G20)</f>
        <v>232862</v>
      </c>
      <c r="H21" s="46">
        <f>SUM(H19:H20)</f>
        <v>243865</v>
      </c>
      <c r="I21" s="115">
        <f t="shared" si="0"/>
        <v>0.047251161632211325</v>
      </c>
    </row>
    <row r="22" spans="1:9" ht="17.25" customHeight="1">
      <c r="A22" s="108" t="s">
        <v>57</v>
      </c>
      <c r="B22" s="37"/>
      <c r="C22" s="68" t="s">
        <v>42</v>
      </c>
      <c r="D22" s="207">
        <v>150194</v>
      </c>
      <c r="E22" s="141">
        <v>152278</v>
      </c>
      <c r="F22" s="116">
        <f t="shared" si="1"/>
        <v>0.013875387831737696</v>
      </c>
      <c r="G22" s="153">
        <v>761573</v>
      </c>
      <c r="H22" s="153">
        <v>735925</v>
      </c>
      <c r="I22" s="116">
        <f t="shared" si="0"/>
        <v>-0.03367766451804355</v>
      </c>
    </row>
    <row r="23" spans="1:9" ht="17.25" customHeight="1">
      <c r="A23" s="108" t="s">
        <v>58</v>
      </c>
      <c r="B23" s="35" t="s">
        <v>9</v>
      </c>
      <c r="C23" s="57" t="s">
        <v>43</v>
      </c>
      <c r="D23" s="204">
        <v>18701</v>
      </c>
      <c r="E23" s="139">
        <v>16953</v>
      </c>
      <c r="F23" s="112">
        <f t="shared" si="1"/>
        <v>-0.0934709373830277</v>
      </c>
      <c r="G23" s="154">
        <v>0</v>
      </c>
      <c r="H23" s="154">
        <v>0</v>
      </c>
      <c r="I23" s="112" t="str">
        <f t="shared" si="0"/>
        <v>　　　　　 －</v>
      </c>
    </row>
    <row r="24" spans="1:9" ht="18" customHeight="1">
      <c r="A24" s="108"/>
      <c r="B24" s="38"/>
      <c r="C24" s="69" t="s">
        <v>1</v>
      </c>
      <c r="D24" s="208">
        <f>SUM(D22:D23)</f>
        <v>168895</v>
      </c>
      <c r="E24" s="142">
        <f>SUM(E22:E23)</f>
        <v>169231</v>
      </c>
      <c r="F24" s="118">
        <f t="shared" si="1"/>
        <v>0.001989401699280524</v>
      </c>
      <c r="G24" s="49">
        <f>SUM(G22:G23)</f>
        <v>761573</v>
      </c>
      <c r="H24" s="49">
        <f>SUM(H22:H23)</f>
        <v>735925</v>
      </c>
      <c r="I24" s="118">
        <f t="shared" si="0"/>
        <v>-0.03367766451804355</v>
      </c>
    </row>
    <row r="25" spans="1:9" ht="18" customHeight="1">
      <c r="A25" s="108" t="s">
        <v>59</v>
      </c>
      <c r="B25" s="35" t="s">
        <v>15</v>
      </c>
      <c r="C25" s="70" t="s">
        <v>42</v>
      </c>
      <c r="D25" s="203">
        <v>1731</v>
      </c>
      <c r="E25" s="138">
        <v>2035</v>
      </c>
      <c r="F25" s="119">
        <f t="shared" si="1"/>
        <v>0.17562102830733672</v>
      </c>
      <c r="G25" s="155">
        <v>0</v>
      </c>
      <c r="H25" s="155">
        <v>0</v>
      </c>
      <c r="I25" s="119" t="str">
        <f t="shared" si="0"/>
        <v>　　　　　 －</v>
      </c>
    </row>
    <row r="26" spans="1:9" ht="18" customHeight="1">
      <c r="A26" s="108" t="s">
        <v>59</v>
      </c>
      <c r="B26" s="39" t="s">
        <v>70</v>
      </c>
      <c r="C26" s="69" t="s">
        <v>42</v>
      </c>
      <c r="D26" s="222"/>
      <c r="E26" s="223"/>
      <c r="F26" s="224" t="s">
        <v>83</v>
      </c>
      <c r="G26" s="217">
        <v>0</v>
      </c>
      <c r="H26" s="217"/>
      <c r="I26" s="224" t="s">
        <v>83</v>
      </c>
    </row>
    <row r="27" spans="1:9" ht="18" customHeight="1">
      <c r="A27" s="108" t="s">
        <v>59</v>
      </c>
      <c r="B27" s="39" t="s">
        <v>17</v>
      </c>
      <c r="C27" s="69" t="s">
        <v>42</v>
      </c>
      <c r="D27" s="209">
        <v>885</v>
      </c>
      <c r="E27" s="143">
        <v>921</v>
      </c>
      <c r="F27" s="118">
        <f t="shared" si="1"/>
        <v>0.04067796610169494</v>
      </c>
      <c r="G27" s="157">
        <v>542</v>
      </c>
      <c r="H27" s="157">
        <v>516</v>
      </c>
      <c r="I27" s="118">
        <f t="shared" si="0"/>
        <v>-0.047970479704797064</v>
      </c>
    </row>
    <row r="28" spans="1:9" ht="17.25" customHeight="1">
      <c r="A28" s="108" t="s">
        <v>59</v>
      </c>
      <c r="B28" s="35"/>
      <c r="C28" s="56" t="s">
        <v>42</v>
      </c>
      <c r="D28" s="203">
        <v>20232</v>
      </c>
      <c r="E28" s="138">
        <v>19415</v>
      </c>
      <c r="F28" s="119">
        <f t="shared" si="1"/>
        <v>-0.04038157374456308</v>
      </c>
      <c r="G28" s="151">
        <v>34112</v>
      </c>
      <c r="H28" s="151">
        <v>20749</v>
      </c>
      <c r="I28" s="119">
        <f t="shared" si="0"/>
        <v>-0.3917389774859287</v>
      </c>
    </row>
    <row r="29" spans="1:9" ht="17.25" customHeight="1">
      <c r="A29" s="108" t="s">
        <v>60</v>
      </c>
      <c r="B29" s="41" t="s">
        <v>18</v>
      </c>
      <c r="C29" s="57" t="s">
        <v>43</v>
      </c>
      <c r="D29" s="204">
        <v>0</v>
      </c>
      <c r="E29" s="139">
        <v>0</v>
      </c>
      <c r="F29" s="117" t="str">
        <f t="shared" si="1"/>
        <v>　　　　　 －</v>
      </c>
      <c r="G29" s="154">
        <v>0</v>
      </c>
      <c r="H29" s="154">
        <v>0</v>
      </c>
      <c r="I29" s="117" t="str">
        <f t="shared" si="0"/>
        <v>　　　　　 －</v>
      </c>
    </row>
    <row r="30" spans="1:9" ht="18" customHeight="1">
      <c r="A30" s="108"/>
      <c r="B30" s="38"/>
      <c r="C30" s="69" t="s">
        <v>1</v>
      </c>
      <c r="D30" s="208">
        <f>SUM(D28:D29)</f>
        <v>20232</v>
      </c>
      <c r="E30" s="142">
        <f>SUM(E28:E29)</f>
        <v>19415</v>
      </c>
      <c r="F30" s="118">
        <f t="shared" si="1"/>
        <v>-0.04038157374456308</v>
      </c>
      <c r="G30" s="49">
        <f>SUM(G28:G29)</f>
        <v>34112</v>
      </c>
      <c r="H30" s="49">
        <f>SUM(H28:H29)</f>
        <v>20749</v>
      </c>
      <c r="I30" s="118">
        <f t="shared" si="0"/>
        <v>-0.3917389774859287</v>
      </c>
    </row>
    <row r="31" spans="1:9" ht="17.25" customHeight="1">
      <c r="A31" s="108" t="s">
        <v>59</v>
      </c>
      <c r="B31" s="225"/>
      <c r="C31" s="56" t="s">
        <v>42</v>
      </c>
      <c r="D31" s="203">
        <v>6846</v>
      </c>
      <c r="E31" s="138">
        <v>7821</v>
      </c>
      <c r="F31" s="119">
        <f t="shared" si="1"/>
        <v>0.14241893076248902</v>
      </c>
      <c r="G31" s="151">
        <v>676</v>
      </c>
      <c r="H31" s="151">
        <v>498</v>
      </c>
      <c r="I31" s="119">
        <f t="shared" si="0"/>
        <v>-0.26331360946745563</v>
      </c>
    </row>
    <row r="32" spans="1:9" ht="17.25" customHeight="1">
      <c r="A32" s="108" t="s">
        <v>60</v>
      </c>
      <c r="B32" s="35" t="s">
        <v>84</v>
      </c>
      <c r="C32" s="57" t="s">
        <v>43</v>
      </c>
      <c r="D32" s="204">
        <v>0</v>
      </c>
      <c r="E32" s="139">
        <v>0</v>
      </c>
      <c r="F32" s="117" t="str">
        <f t="shared" si="1"/>
        <v>　　　　　 －</v>
      </c>
      <c r="G32" s="154">
        <v>0</v>
      </c>
      <c r="H32" s="154">
        <v>0</v>
      </c>
      <c r="I32" s="117" t="str">
        <f t="shared" si="0"/>
        <v>　　　　　 －</v>
      </c>
    </row>
    <row r="33" spans="1:9" ht="18" customHeight="1">
      <c r="A33" s="108"/>
      <c r="B33" s="38"/>
      <c r="C33" s="69" t="s">
        <v>1</v>
      </c>
      <c r="D33" s="208">
        <f>SUM(D31:D32)</f>
        <v>6846</v>
      </c>
      <c r="E33" s="142">
        <f>SUM(E31:E32)</f>
        <v>7821</v>
      </c>
      <c r="F33" s="118">
        <f t="shared" si="1"/>
        <v>0.14241893076248902</v>
      </c>
      <c r="G33" s="49">
        <f>SUM(G31:G32)</f>
        <v>676</v>
      </c>
      <c r="H33" s="49">
        <f>SUM(H31:H32)</f>
        <v>498</v>
      </c>
      <c r="I33" s="118">
        <f t="shared" si="0"/>
        <v>-0.26331360946745563</v>
      </c>
    </row>
    <row r="34" spans="1:9" ht="17.25" customHeight="1">
      <c r="A34" s="108" t="s">
        <v>59</v>
      </c>
      <c r="B34" s="35"/>
      <c r="C34" s="56" t="s">
        <v>42</v>
      </c>
      <c r="D34" s="203">
        <v>70872</v>
      </c>
      <c r="E34" s="138">
        <v>75668</v>
      </c>
      <c r="F34" s="114">
        <f t="shared" si="1"/>
        <v>0.06767129472852473</v>
      </c>
      <c r="G34" s="151">
        <v>186184</v>
      </c>
      <c r="H34" s="151">
        <v>179060</v>
      </c>
      <c r="I34" s="114">
        <f t="shared" si="0"/>
        <v>-0.03826322347784983</v>
      </c>
    </row>
    <row r="35" spans="1:9" ht="17.25" customHeight="1">
      <c r="A35" s="108" t="s">
        <v>60</v>
      </c>
      <c r="B35" s="35" t="s">
        <v>19</v>
      </c>
      <c r="C35" s="57" t="s">
        <v>43</v>
      </c>
      <c r="D35" s="204">
        <v>0</v>
      </c>
      <c r="E35" s="139">
        <v>0</v>
      </c>
      <c r="F35" s="114" t="str">
        <f t="shared" si="1"/>
        <v>　　　　　 －</v>
      </c>
      <c r="G35" s="154">
        <v>0</v>
      </c>
      <c r="H35" s="154">
        <v>0</v>
      </c>
      <c r="I35" s="114" t="str">
        <f t="shared" si="0"/>
        <v>　　　　　 －</v>
      </c>
    </row>
    <row r="36" spans="1:9" ht="18" customHeight="1">
      <c r="A36" s="108"/>
      <c r="B36" s="38"/>
      <c r="C36" s="69" t="s">
        <v>1</v>
      </c>
      <c r="D36" s="208">
        <f>SUM(D34:D35)</f>
        <v>70872</v>
      </c>
      <c r="E36" s="142">
        <f>SUM(E34:E35)</f>
        <v>75668</v>
      </c>
      <c r="F36" s="118">
        <f t="shared" si="1"/>
        <v>0.06767129472852473</v>
      </c>
      <c r="G36" s="49">
        <f>SUM(G34:G35)</f>
        <v>186184</v>
      </c>
      <c r="H36" s="49">
        <f>SUM(H34:H35)</f>
        <v>179060</v>
      </c>
      <c r="I36" s="118">
        <f t="shared" si="0"/>
        <v>-0.03826322347784983</v>
      </c>
    </row>
    <row r="37" spans="1:9" ht="18" customHeight="1" thickBot="1">
      <c r="A37" s="108" t="s">
        <v>61</v>
      </c>
      <c r="B37" s="37" t="s">
        <v>31</v>
      </c>
      <c r="C37" s="71" t="s">
        <v>42</v>
      </c>
      <c r="D37" s="207">
        <v>20045</v>
      </c>
      <c r="E37" s="141">
        <v>24444</v>
      </c>
      <c r="F37" s="118">
        <f t="shared" si="1"/>
        <v>0.21945622349713156</v>
      </c>
      <c r="G37" s="157">
        <v>768</v>
      </c>
      <c r="H37" s="157">
        <v>706</v>
      </c>
      <c r="I37" s="118">
        <f t="shared" si="0"/>
        <v>-0.08072916666666663</v>
      </c>
    </row>
    <row r="38" spans="1:9" ht="18.75" customHeight="1">
      <c r="A38" s="108"/>
      <c r="B38" s="103"/>
      <c r="C38" s="109" t="s">
        <v>42</v>
      </c>
      <c r="D38" s="210">
        <f>_xlfn.SUMIFS(D41:D67,$C41:$C67,"国内")</f>
        <v>676667</v>
      </c>
      <c r="E38" s="47">
        <f>_xlfn.SUMIFS(E41:E67,$C41:$C67,"国内")</f>
        <v>701625</v>
      </c>
      <c r="F38" s="111">
        <f t="shared" si="1"/>
        <v>0.036883725673041434</v>
      </c>
      <c r="G38" s="47">
        <f>_xlfn.SUMIFS(G41:G67,$C41:$C67,"国内")</f>
        <v>892194</v>
      </c>
      <c r="H38" s="47">
        <f>_xlfn.SUMIFS(H41:H67,$C41:$C67,"国内")</f>
        <v>829177</v>
      </c>
      <c r="I38" s="111">
        <f t="shared" si="0"/>
        <v>-0.07063149942725466</v>
      </c>
    </row>
    <row r="39" spans="1:9" ht="17.25" customHeight="1">
      <c r="A39" s="108"/>
      <c r="B39" s="104" t="s">
        <v>38</v>
      </c>
      <c r="C39" s="110" t="s">
        <v>43</v>
      </c>
      <c r="D39" s="226">
        <f>_xlfn.SUMIFS(D41:D67,$C41:$C67,"国際")</f>
        <v>32028</v>
      </c>
      <c r="E39" s="45">
        <f>_xlfn.SUMIFS(E41:E67,$C41:$C67,"国際")</f>
        <v>50155</v>
      </c>
      <c r="F39" s="112">
        <f t="shared" si="1"/>
        <v>0.5659735231672287</v>
      </c>
      <c r="G39" s="45">
        <f>_xlfn.SUMIFS(G41:G67,$C41:$C67,"国際")</f>
        <v>25970</v>
      </c>
      <c r="H39" s="45">
        <f>_xlfn.SUMIFS(H41:H67,$C41:$C67,"国際")</f>
        <v>12039</v>
      </c>
      <c r="I39" s="112">
        <f t="shared" si="0"/>
        <v>-0.5364266461301501</v>
      </c>
    </row>
    <row r="40" spans="1:9" ht="18.75" customHeight="1" thickBot="1">
      <c r="A40" s="108"/>
      <c r="B40" s="104"/>
      <c r="C40" s="67" t="s">
        <v>1</v>
      </c>
      <c r="D40" s="206">
        <f>SUM(D38:D39)</f>
        <v>708695</v>
      </c>
      <c r="E40" s="140">
        <f>SUM(E38:E39)</f>
        <v>751780</v>
      </c>
      <c r="F40" s="115">
        <f t="shared" si="1"/>
        <v>0.06079484122224654</v>
      </c>
      <c r="G40" s="46">
        <f>SUM(G38:G39)</f>
        <v>918164</v>
      </c>
      <c r="H40" s="46">
        <f>SUM(H38:H39)</f>
        <v>841216</v>
      </c>
      <c r="I40" s="115">
        <f t="shared" si="0"/>
        <v>-0.08380637881685626</v>
      </c>
    </row>
    <row r="41" spans="1:9" ht="18.75" customHeight="1">
      <c r="A41" s="108" t="s">
        <v>57</v>
      </c>
      <c r="B41" s="42"/>
      <c r="C41" s="63" t="s">
        <v>42</v>
      </c>
      <c r="D41" s="211">
        <v>288351</v>
      </c>
      <c r="E41" s="148">
        <v>301381</v>
      </c>
      <c r="F41" s="111">
        <f t="shared" si="1"/>
        <v>0.04518798270163793</v>
      </c>
      <c r="G41" s="158">
        <v>547856</v>
      </c>
      <c r="H41" s="158">
        <v>445584</v>
      </c>
      <c r="I41" s="111">
        <f t="shared" si="0"/>
        <v>-0.18667679098157175</v>
      </c>
    </row>
    <row r="42" spans="1:9" ht="17.25" customHeight="1">
      <c r="A42" s="108" t="s">
        <v>58</v>
      </c>
      <c r="B42" s="35" t="s">
        <v>10</v>
      </c>
      <c r="C42" s="57" t="s">
        <v>43</v>
      </c>
      <c r="D42" s="204">
        <v>22661</v>
      </c>
      <c r="E42" s="139">
        <v>30795</v>
      </c>
      <c r="F42" s="112">
        <f t="shared" si="1"/>
        <v>0.35894267684568204</v>
      </c>
      <c r="G42" s="154">
        <v>25970</v>
      </c>
      <c r="H42" s="154">
        <v>11897</v>
      </c>
      <c r="I42" s="112">
        <f t="shared" si="0"/>
        <v>-0.5418944936465152</v>
      </c>
    </row>
    <row r="43" spans="1:9" ht="18" customHeight="1">
      <c r="A43" s="108"/>
      <c r="B43" s="35"/>
      <c r="C43" s="67" t="s">
        <v>1</v>
      </c>
      <c r="D43" s="206">
        <f>SUM(D41:D42)</f>
        <v>311012</v>
      </c>
      <c r="E43" s="140">
        <f>SUM(E41:E42)</f>
        <v>332176</v>
      </c>
      <c r="F43" s="115">
        <f t="shared" si="1"/>
        <v>0.06804882126734668</v>
      </c>
      <c r="G43" s="46">
        <f>SUM(G41:G42)</f>
        <v>573826</v>
      </c>
      <c r="H43" s="46">
        <f>SUM(H41:H42)</f>
        <v>457481</v>
      </c>
      <c r="I43" s="115">
        <f t="shared" si="0"/>
        <v>-0.20275309937158648</v>
      </c>
    </row>
    <row r="44" spans="1:9" ht="17.25" customHeight="1">
      <c r="A44" s="108" t="s">
        <v>57</v>
      </c>
      <c r="B44" s="37"/>
      <c r="C44" s="68" t="s">
        <v>42</v>
      </c>
      <c r="D44" s="212">
        <v>117082</v>
      </c>
      <c r="E44" s="149">
        <v>129842</v>
      </c>
      <c r="F44" s="116">
        <f t="shared" si="1"/>
        <v>0.10898344749833444</v>
      </c>
      <c r="G44" s="153">
        <v>114000</v>
      </c>
      <c r="H44" s="153">
        <v>117570</v>
      </c>
      <c r="I44" s="116">
        <f t="shared" si="0"/>
        <v>0.031315789473684186</v>
      </c>
    </row>
    <row r="45" spans="1:9" ht="17.25" customHeight="1">
      <c r="A45" s="108" t="s">
        <v>58</v>
      </c>
      <c r="B45" s="35" t="s">
        <v>11</v>
      </c>
      <c r="C45" s="70" t="s">
        <v>43</v>
      </c>
      <c r="D45" s="213">
        <v>2274</v>
      </c>
      <c r="E45" s="150">
        <v>5790</v>
      </c>
      <c r="F45" s="120">
        <f t="shared" si="1"/>
        <v>1.546174142480211</v>
      </c>
      <c r="G45" s="159">
        <v>0</v>
      </c>
      <c r="H45" s="159">
        <v>0</v>
      </c>
      <c r="I45" s="120" t="str">
        <f t="shared" si="0"/>
        <v>　　　　　 －</v>
      </c>
    </row>
    <row r="46" spans="1:9" ht="18" customHeight="1">
      <c r="A46" s="108"/>
      <c r="B46" s="38"/>
      <c r="C46" s="69" t="s">
        <v>1</v>
      </c>
      <c r="D46" s="208">
        <f>SUM(D44:D45)</f>
        <v>119356</v>
      </c>
      <c r="E46" s="142">
        <f>SUM(E44:E45)</f>
        <v>135632</v>
      </c>
      <c r="F46" s="118">
        <f t="shared" si="1"/>
        <v>0.13636515969033813</v>
      </c>
      <c r="G46" s="49">
        <f>SUM(G44:G45)</f>
        <v>114000</v>
      </c>
      <c r="H46" s="49">
        <f>SUM(H44:H45)</f>
        <v>117570</v>
      </c>
      <c r="I46" s="118">
        <f t="shared" si="0"/>
        <v>0.031315789473684186</v>
      </c>
    </row>
    <row r="47" spans="1:9" ht="17.25" customHeight="1">
      <c r="A47" s="108" t="s">
        <v>57</v>
      </c>
      <c r="B47" s="35"/>
      <c r="C47" s="70" t="s">
        <v>42</v>
      </c>
      <c r="D47" s="203">
        <v>26108</v>
      </c>
      <c r="E47" s="138">
        <v>28083</v>
      </c>
      <c r="F47" s="115">
        <f t="shared" si="1"/>
        <v>0.07564731116899037</v>
      </c>
      <c r="G47" s="218">
        <v>0</v>
      </c>
      <c r="H47" s="153">
        <v>0</v>
      </c>
      <c r="I47" s="115" t="str">
        <f t="shared" si="0"/>
        <v>　　　　　 －</v>
      </c>
    </row>
    <row r="48" spans="1:9" ht="17.25" customHeight="1">
      <c r="A48" s="108" t="s">
        <v>58</v>
      </c>
      <c r="B48" s="35" t="s">
        <v>12</v>
      </c>
      <c r="C48" s="72" t="s">
        <v>43</v>
      </c>
      <c r="D48" s="204">
        <v>569</v>
      </c>
      <c r="E48" s="139">
        <v>1177</v>
      </c>
      <c r="F48" s="117">
        <f t="shared" si="1"/>
        <v>1.0685413005272406</v>
      </c>
      <c r="G48" s="219">
        <v>0</v>
      </c>
      <c r="H48" s="161">
        <v>0</v>
      </c>
      <c r="I48" s="117" t="str">
        <f t="shared" si="0"/>
        <v>　　　　　 －</v>
      </c>
    </row>
    <row r="49" spans="1:9" ht="18" customHeight="1">
      <c r="A49" s="108"/>
      <c r="B49" s="35"/>
      <c r="C49" s="67" t="s">
        <v>1</v>
      </c>
      <c r="D49" s="206">
        <f>SUM(D47:D48)</f>
        <v>26677</v>
      </c>
      <c r="E49" s="140">
        <f>SUM(E47:E48)</f>
        <v>29260</v>
      </c>
      <c r="F49" s="115">
        <f t="shared" si="1"/>
        <v>0.09682498032012599</v>
      </c>
      <c r="G49" s="46">
        <f>SUM(G47:G48)</f>
        <v>0</v>
      </c>
      <c r="H49" s="46">
        <f>SUM(H47:H48)</f>
        <v>0</v>
      </c>
      <c r="I49" s="115" t="str">
        <f t="shared" si="0"/>
        <v>　　　　　 －</v>
      </c>
    </row>
    <row r="50" spans="1:9" ht="17.25" customHeight="1">
      <c r="A50" s="108" t="s">
        <v>59</v>
      </c>
      <c r="B50" s="37"/>
      <c r="C50" s="68" t="s">
        <v>42</v>
      </c>
      <c r="D50" s="207">
        <v>100968</v>
      </c>
      <c r="E50" s="141">
        <v>102570</v>
      </c>
      <c r="F50" s="116">
        <f t="shared" si="1"/>
        <v>0.01586641312098891</v>
      </c>
      <c r="G50" s="153">
        <v>140035</v>
      </c>
      <c r="H50" s="153">
        <v>144594</v>
      </c>
      <c r="I50" s="116">
        <f t="shared" si="0"/>
        <v>0.032556146677616304</v>
      </c>
    </row>
    <row r="51" spans="1:9" ht="17.25" customHeight="1">
      <c r="A51" s="108" t="s">
        <v>60</v>
      </c>
      <c r="B51" s="35" t="s">
        <v>20</v>
      </c>
      <c r="C51" s="57" t="s">
        <v>43</v>
      </c>
      <c r="D51" s="204">
        <v>6079</v>
      </c>
      <c r="E51" s="139">
        <v>9548</v>
      </c>
      <c r="F51" s="112">
        <f t="shared" si="1"/>
        <v>0.5706530679388058</v>
      </c>
      <c r="G51" s="154">
        <v>0</v>
      </c>
      <c r="H51" s="154">
        <v>142</v>
      </c>
      <c r="I51" s="112" t="str">
        <f t="shared" si="0"/>
        <v>　　　　　 －</v>
      </c>
    </row>
    <row r="52" spans="1:9" ht="18" customHeight="1">
      <c r="A52" s="108"/>
      <c r="B52" s="38"/>
      <c r="C52" s="69" t="s">
        <v>1</v>
      </c>
      <c r="D52" s="208">
        <f>SUM(D50:D51)</f>
        <v>107047</v>
      </c>
      <c r="E52" s="142">
        <f>SUM(E50:E51)</f>
        <v>112118</v>
      </c>
      <c r="F52" s="118">
        <f t="shared" si="1"/>
        <v>0.04737171522789052</v>
      </c>
      <c r="G52" s="49">
        <f>SUM(G50:G51)</f>
        <v>140035</v>
      </c>
      <c r="H52" s="49">
        <f>SUM(H50:H51)</f>
        <v>144736</v>
      </c>
      <c r="I52" s="118">
        <f t="shared" si="0"/>
        <v>0.0335701788838505</v>
      </c>
    </row>
    <row r="53" spans="1:9" ht="17.25" customHeight="1">
      <c r="A53" s="108" t="s">
        <v>59</v>
      </c>
      <c r="B53" s="35"/>
      <c r="C53" s="68" t="s">
        <v>42</v>
      </c>
      <c r="D53" s="212">
        <v>44660</v>
      </c>
      <c r="E53" s="149">
        <v>40634</v>
      </c>
      <c r="F53" s="116">
        <f t="shared" si="1"/>
        <v>-0.09014778325123152</v>
      </c>
      <c r="G53" s="153">
        <v>13841</v>
      </c>
      <c r="H53" s="153">
        <v>22245</v>
      </c>
      <c r="I53" s="116">
        <f t="shared" si="0"/>
        <v>0.6071815620258652</v>
      </c>
    </row>
    <row r="54" spans="1:9" ht="17.25" customHeight="1">
      <c r="A54" s="108" t="s">
        <v>60</v>
      </c>
      <c r="B54" s="35" t="s">
        <v>48</v>
      </c>
      <c r="C54" s="73" t="s">
        <v>43</v>
      </c>
      <c r="D54" s="213">
        <v>445</v>
      </c>
      <c r="E54" s="150">
        <v>2345</v>
      </c>
      <c r="F54" s="117">
        <f t="shared" si="1"/>
        <v>4.269662921348314</v>
      </c>
      <c r="G54" s="159">
        <v>0</v>
      </c>
      <c r="H54" s="159">
        <v>0</v>
      </c>
      <c r="I54" s="117" t="str">
        <f t="shared" si="0"/>
        <v>　　　　　 －</v>
      </c>
    </row>
    <row r="55" spans="1:9" ht="18" customHeight="1">
      <c r="A55" s="108"/>
      <c r="B55" s="35"/>
      <c r="C55" s="67" t="s">
        <v>1</v>
      </c>
      <c r="D55" s="206">
        <f>SUM(D53:D54)</f>
        <v>45105</v>
      </c>
      <c r="E55" s="140">
        <f>SUM(E53:E54)</f>
        <v>42979</v>
      </c>
      <c r="F55" s="115">
        <f t="shared" si="1"/>
        <v>-0.047134464028378176</v>
      </c>
      <c r="G55" s="46">
        <f>SUM(G53:G54)</f>
        <v>13841</v>
      </c>
      <c r="H55" s="46">
        <f>SUM(H53:H54)</f>
        <v>22245</v>
      </c>
      <c r="I55" s="115">
        <f t="shared" si="0"/>
        <v>0.6071815620258652</v>
      </c>
    </row>
    <row r="56" spans="1:9" ht="17.25" customHeight="1">
      <c r="A56" s="108" t="s">
        <v>59</v>
      </c>
      <c r="B56" s="37"/>
      <c r="C56" s="68" t="s">
        <v>42</v>
      </c>
      <c r="D56" s="212">
        <v>13386</v>
      </c>
      <c r="E56" s="149">
        <v>14425</v>
      </c>
      <c r="F56" s="116">
        <f t="shared" si="1"/>
        <v>0.07761840729119984</v>
      </c>
      <c r="G56" s="153">
        <v>5731</v>
      </c>
      <c r="H56" s="153">
        <v>5949</v>
      </c>
      <c r="I56" s="116">
        <f t="shared" si="0"/>
        <v>0.038038736695166664</v>
      </c>
    </row>
    <row r="57" spans="1:9" ht="17.25" customHeight="1">
      <c r="A57" s="108" t="s">
        <v>60</v>
      </c>
      <c r="B57" s="35" t="s">
        <v>85</v>
      </c>
      <c r="C57" s="73" t="s">
        <v>43</v>
      </c>
      <c r="D57" s="213">
        <v>0</v>
      </c>
      <c r="E57" s="150">
        <v>0</v>
      </c>
      <c r="F57" s="117" t="str">
        <f t="shared" si="1"/>
        <v>　　　　　 －</v>
      </c>
      <c r="G57" s="159">
        <v>0</v>
      </c>
      <c r="H57" s="159">
        <v>0</v>
      </c>
      <c r="I57" s="117" t="str">
        <f t="shared" si="0"/>
        <v>　　　　　 －</v>
      </c>
    </row>
    <row r="58" spans="1:9" ht="18" customHeight="1">
      <c r="A58" s="108"/>
      <c r="B58" s="38"/>
      <c r="C58" s="69" t="s">
        <v>1</v>
      </c>
      <c r="D58" s="208">
        <f>SUM(D56:D57)</f>
        <v>13386</v>
      </c>
      <c r="E58" s="142">
        <f>SUM(E56:E57)</f>
        <v>14425</v>
      </c>
      <c r="F58" s="118">
        <f t="shared" si="1"/>
        <v>0.07761840729119984</v>
      </c>
      <c r="G58" s="198">
        <f>SUM(G56:G57)</f>
        <v>5731</v>
      </c>
      <c r="H58" s="198">
        <f>SUM(H56:H57)</f>
        <v>5949</v>
      </c>
      <c r="I58" s="118">
        <f t="shared" si="0"/>
        <v>0.038038736695166664</v>
      </c>
    </row>
    <row r="59" spans="1:9" ht="17.25" customHeight="1">
      <c r="A59" s="108" t="s">
        <v>59</v>
      </c>
      <c r="B59" s="35"/>
      <c r="C59" s="68" t="s">
        <v>42</v>
      </c>
      <c r="D59" s="212">
        <v>36419</v>
      </c>
      <c r="E59" s="149">
        <v>36473</v>
      </c>
      <c r="F59" s="116">
        <f t="shared" si="1"/>
        <v>0.0014827425245065307</v>
      </c>
      <c r="G59" s="153">
        <v>26637</v>
      </c>
      <c r="H59" s="153">
        <v>41938</v>
      </c>
      <c r="I59" s="116">
        <f t="shared" si="0"/>
        <v>0.5744265495363592</v>
      </c>
    </row>
    <row r="60" spans="1:9" ht="17.25" customHeight="1">
      <c r="A60" s="108" t="s">
        <v>60</v>
      </c>
      <c r="B60" s="35" t="s">
        <v>22</v>
      </c>
      <c r="C60" s="73" t="s">
        <v>43</v>
      </c>
      <c r="D60" s="213">
        <v>0</v>
      </c>
      <c r="E60" s="150">
        <v>0</v>
      </c>
      <c r="F60" s="117" t="str">
        <f t="shared" si="1"/>
        <v>　　　　　 －</v>
      </c>
      <c r="G60" s="159">
        <v>0</v>
      </c>
      <c r="H60" s="159">
        <v>0</v>
      </c>
      <c r="I60" s="117" t="str">
        <f t="shared" si="0"/>
        <v>　　　　　 －</v>
      </c>
    </row>
    <row r="61" spans="1:9" ht="18" customHeight="1">
      <c r="A61" s="108"/>
      <c r="B61" s="35"/>
      <c r="C61" s="67" t="s">
        <v>1</v>
      </c>
      <c r="D61" s="206">
        <f>SUM(D59:D60)</f>
        <v>36419</v>
      </c>
      <c r="E61" s="140">
        <f>SUM(E59:E60)</f>
        <v>36473</v>
      </c>
      <c r="F61" s="115">
        <f t="shared" si="1"/>
        <v>0.0014827425245065307</v>
      </c>
      <c r="G61" s="46">
        <f>SUM(G59:G60)</f>
        <v>26637</v>
      </c>
      <c r="H61" s="46">
        <f>SUM(H59:H60)</f>
        <v>41938</v>
      </c>
      <c r="I61" s="115">
        <f t="shared" si="0"/>
        <v>0.5744265495363592</v>
      </c>
    </row>
    <row r="62" spans="1:9" ht="17.25" customHeight="1">
      <c r="A62" s="108" t="s">
        <v>59</v>
      </c>
      <c r="B62" s="37"/>
      <c r="C62" s="68" t="s">
        <v>42</v>
      </c>
      <c r="D62" s="207">
        <v>25121</v>
      </c>
      <c r="E62" s="141">
        <v>24315</v>
      </c>
      <c r="F62" s="115">
        <f t="shared" si="1"/>
        <v>-0.032084710003582706</v>
      </c>
      <c r="G62" s="160">
        <v>1865</v>
      </c>
      <c r="H62" s="160">
        <v>3042</v>
      </c>
      <c r="I62" s="115">
        <f t="shared" si="0"/>
        <v>0.6310991957104557</v>
      </c>
    </row>
    <row r="63" spans="1:9" ht="17.25" customHeight="1">
      <c r="A63" s="108" t="s">
        <v>60</v>
      </c>
      <c r="B63" s="35" t="s">
        <v>23</v>
      </c>
      <c r="C63" s="57" t="s">
        <v>43</v>
      </c>
      <c r="D63" s="204">
        <v>0</v>
      </c>
      <c r="E63" s="139">
        <v>500</v>
      </c>
      <c r="F63" s="112" t="str">
        <f t="shared" si="1"/>
        <v>　　　　　 －</v>
      </c>
      <c r="G63" s="161">
        <v>0</v>
      </c>
      <c r="H63" s="161">
        <v>0</v>
      </c>
      <c r="I63" s="112" t="str">
        <f t="shared" si="0"/>
        <v>　　　　　 －</v>
      </c>
    </row>
    <row r="64" spans="1:9" ht="18" customHeight="1">
      <c r="A64" s="108"/>
      <c r="B64" s="38"/>
      <c r="C64" s="69" t="s">
        <v>1</v>
      </c>
      <c r="D64" s="208">
        <f>SUM(D62:D63)</f>
        <v>25121</v>
      </c>
      <c r="E64" s="142">
        <f>SUM(E62:E63)</f>
        <v>24815</v>
      </c>
      <c r="F64" s="118">
        <f t="shared" si="1"/>
        <v>-0.012181043748258458</v>
      </c>
      <c r="G64" s="49">
        <f>SUM(G62:G63)</f>
        <v>1865</v>
      </c>
      <c r="H64" s="49">
        <f>SUM(H62:H63)</f>
        <v>3042</v>
      </c>
      <c r="I64" s="118">
        <f t="shared" si="0"/>
        <v>0.6310991957104557</v>
      </c>
    </row>
    <row r="65" spans="1:9" ht="17.25" customHeight="1">
      <c r="A65" s="108" t="s">
        <v>61</v>
      </c>
      <c r="B65" s="35"/>
      <c r="C65" s="75" t="s">
        <v>42</v>
      </c>
      <c r="D65" s="203">
        <v>24572</v>
      </c>
      <c r="E65" s="138">
        <v>23902</v>
      </c>
      <c r="F65" s="114">
        <f t="shared" si="1"/>
        <v>-0.027266807748656974</v>
      </c>
      <c r="G65" s="151">
        <v>42229</v>
      </c>
      <c r="H65" s="151">
        <v>48255</v>
      </c>
      <c r="I65" s="114">
        <f t="shared" si="0"/>
        <v>0.1426981458239598</v>
      </c>
    </row>
    <row r="66" spans="1:9" ht="17.25" customHeight="1">
      <c r="A66" s="108" t="s">
        <v>62</v>
      </c>
      <c r="B66" s="35" t="s">
        <v>86</v>
      </c>
      <c r="C66" s="201" t="s">
        <v>43</v>
      </c>
      <c r="D66" s="204">
        <v>0</v>
      </c>
      <c r="E66" s="139">
        <v>0</v>
      </c>
      <c r="F66" s="117" t="str">
        <f t="shared" si="1"/>
        <v>　　　　　 －</v>
      </c>
      <c r="G66" s="154">
        <v>0</v>
      </c>
      <c r="H66" s="154">
        <v>0</v>
      </c>
      <c r="I66" s="117" t="str">
        <f t="shared" si="0"/>
        <v>　　　　　 －</v>
      </c>
    </row>
    <row r="67" spans="1:9" ht="18" customHeight="1" thickBot="1">
      <c r="A67" s="108"/>
      <c r="B67" s="35"/>
      <c r="C67" s="205" t="s">
        <v>1</v>
      </c>
      <c r="D67" s="227">
        <f>SUM(D65:D66)</f>
        <v>24572</v>
      </c>
      <c r="E67" s="46">
        <f>SUM(E65:E66)</f>
        <v>23902</v>
      </c>
      <c r="F67" s="115">
        <f t="shared" si="1"/>
        <v>-0.027266807748656974</v>
      </c>
      <c r="G67" s="46">
        <f>SUM(G65:G66)</f>
        <v>42229</v>
      </c>
      <c r="H67" s="46">
        <f>SUM(H65:H66)</f>
        <v>48255</v>
      </c>
      <c r="I67" s="115">
        <f t="shared" si="0"/>
        <v>0.1426981458239598</v>
      </c>
    </row>
    <row r="68" spans="1:9" ht="18.75" customHeight="1">
      <c r="A68" s="108"/>
      <c r="B68" s="103"/>
      <c r="C68" s="63" t="s">
        <v>42</v>
      </c>
      <c r="D68" s="210">
        <f>_xlfn.SUMIFS(D71:D97,$C71:$C97,"国内")</f>
        <v>6831043</v>
      </c>
      <c r="E68" s="134">
        <f>_xlfn.SUMIFS(E71:E97,$C71:$C97,"国内")</f>
        <v>6590420</v>
      </c>
      <c r="F68" s="111">
        <f t="shared" si="1"/>
        <v>-0.035224928316217596</v>
      </c>
      <c r="G68" s="47">
        <f>_xlfn.SUMIFS(G71:G97,$C71:$C97,"国内")</f>
        <v>66668160</v>
      </c>
      <c r="H68" s="47">
        <f>_xlfn.SUMIFS(H71:H97,$C71:$C97,"国内")</f>
        <v>64679730</v>
      </c>
      <c r="I68" s="111">
        <f aca="true" t="shared" si="2" ref="I68:I100">IF(G68=0,"　　　　　 －",(H68/G68)-1)</f>
        <v>-0.029825781902485415</v>
      </c>
    </row>
    <row r="69" spans="1:9" ht="17.25" customHeight="1">
      <c r="A69" s="108"/>
      <c r="B69" s="104" t="s">
        <v>52</v>
      </c>
      <c r="C69" s="57" t="s">
        <v>43</v>
      </c>
      <c r="D69" s="64">
        <f>_xlfn.SUMIFS(D71:D97,$C71:$C97,"国際")</f>
        <v>3890957</v>
      </c>
      <c r="E69" s="136">
        <f>_xlfn.SUMIFS(E71:E97,$C71:$C97,"国際")</f>
        <v>4136497</v>
      </c>
      <c r="F69" s="112">
        <f aca="true" t="shared" si="3" ref="F69:F100">IF(D69=0,"　　　　　 －",(E69/D69)-1)</f>
        <v>0.06310529774551599</v>
      </c>
      <c r="G69" s="45">
        <f>_xlfn.SUMIFS(G71:G97,$C71:$C97,"国際")</f>
        <v>234366937</v>
      </c>
      <c r="H69" s="45">
        <f>_xlfn.SUMIFS(H71:H97,$C71:$C97,"国際")</f>
        <v>245573980</v>
      </c>
      <c r="I69" s="112">
        <f t="shared" si="2"/>
        <v>0.047818361853660285</v>
      </c>
    </row>
    <row r="70" spans="1:9" ht="18.75" customHeight="1" thickBot="1">
      <c r="A70" s="108"/>
      <c r="B70" s="105"/>
      <c r="C70" s="65" t="s">
        <v>1</v>
      </c>
      <c r="D70" s="202">
        <f>SUM(D68:D69)</f>
        <v>10722000</v>
      </c>
      <c r="E70" s="137">
        <f>SUM(E68:E69)</f>
        <v>10726917</v>
      </c>
      <c r="F70" s="113">
        <f t="shared" si="3"/>
        <v>0.000458589815332866</v>
      </c>
      <c r="G70" s="48">
        <f>SUM(G68:G69)</f>
        <v>301035097</v>
      </c>
      <c r="H70" s="48">
        <f>SUM(H68:H69)</f>
        <v>310253710</v>
      </c>
      <c r="I70" s="113">
        <f t="shared" si="2"/>
        <v>0.030623050574066557</v>
      </c>
    </row>
    <row r="71" spans="1:9" ht="18.75" customHeight="1">
      <c r="A71" s="108" t="s">
        <v>63</v>
      </c>
      <c r="B71" s="35"/>
      <c r="C71" s="56" t="s">
        <v>42</v>
      </c>
      <c r="D71" s="203">
        <v>605622</v>
      </c>
      <c r="E71" s="138">
        <v>614553</v>
      </c>
      <c r="F71" s="114">
        <f t="shared" si="3"/>
        <v>0.01474682227528068</v>
      </c>
      <c r="G71" s="151">
        <v>4323933</v>
      </c>
      <c r="H71" s="151">
        <v>3051067</v>
      </c>
      <c r="I71" s="114">
        <f t="shared" si="2"/>
        <v>-0.2943769017697545</v>
      </c>
    </row>
    <row r="72" spans="1:9" ht="17.25" customHeight="1">
      <c r="A72" s="108" t="s">
        <v>64</v>
      </c>
      <c r="B72" s="35" t="s">
        <v>47</v>
      </c>
      <c r="C72" s="57" t="s">
        <v>43</v>
      </c>
      <c r="D72" s="204">
        <v>2544562</v>
      </c>
      <c r="E72" s="139">
        <v>2644607</v>
      </c>
      <c r="F72" s="112">
        <f t="shared" si="3"/>
        <v>0.03931717914517319</v>
      </c>
      <c r="G72" s="154">
        <v>192485000</v>
      </c>
      <c r="H72" s="154">
        <v>195041000</v>
      </c>
      <c r="I72" s="112">
        <f t="shared" si="2"/>
        <v>0.013278956801828778</v>
      </c>
    </row>
    <row r="73" spans="1:9" ht="18" customHeight="1">
      <c r="A73" s="108"/>
      <c r="B73" s="35"/>
      <c r="C73" s="67" t="s">
        <v>1</v>
      </c>
      <c r="D73" s="206">
        <f>SUM(D71:D72)</f>
        <v>3150184</v>
      </c>
      <c r="E73" s="140">
        <f>SUM(E71:E72)</f>
        <v>3259160</v>
      </c>
      <c r="F73" s="115">
        <f t="shared" si="3"/>
        <v>0.034593534853837093</v>
      </c>
      <c r="G73" s="46">
        <f>SUM(G71:G72)</f>
        <v>196808933</v>
      </c>
      <c r="H73" s="46">
        <f>SUM(H71:H72)</f>
        <v>198092067</v>
      </c>
      <c r="I73" s="115">
        <f t="shared" si="2"/>
        <v>0.006519693900276291</v>
      </c>
    </row>
    <row r="74" spans="1:9" ht="18" customHeight="1">
      <c r="A74" s="108" t="s">
        <v>63</v>
      </c>
      <c r="B74" s="43" t="s">
        <v>2</v>
      </c>
      <c r="C74" s="67" t="s">
        <v>42</v>
      </c>
      <c r="D74" s="207">
        <v>6016149</v>
      </c>
      <c r="E74" s="141">
        <v>5759338</v>
      </c>
      <c r="F74" s="116">
        <f t="shared" si="3"/>
        <v>-0.042686941430473246</v>
      </c>
      <c r="G74" s="153">
        <v>62206696</v>
      </c>
      <c r="H74" s="153">
        <v>61487569</v>
      </c>
      <c r="I74" s="116">
        <f t="shared" si="2"/>
        <v>-0.011560282835146873</v>
      </c>
    </row>
    <row r="75" spans="1:9" ht="17.25" customHeight="1">
      <c r="A75" s="108" t="s">
        <v>64</v>
      </c>
      <c r="B75" s="41" t="s">
        <v>87</v>
      </c>
      <c r="C75" s="57" t="s">
        <v>43</v>
      </c>
      <c r="D75" s="204">
        <v>1306613</v>
      </c>
      <c r="E75" s="139">
        <v>1450320</v>
      </c>
      <c r="F75" s="112">
        <f t="shared" si="3"/>
        <v>0.10998436415373192</v>
      </c>
      <c r="G75" s="154">
        <v>41805417</v>
      </c>
      <c r="H75" s="154">
        <v>50433379</v>
      </c>
      <c r="I75" s="112">
        <f t="shared" si="2"/>
        <v>0.20638382820101997</v>
      </c>
    </row>
    <row r="76" spans="1:9" ht="17.25" customHeight="1">
      <c r="A76" s="108"/>
      <c r="B76" s="44"/>
      <c r="C76" s="69" t="s">
        <v>1</v>
      </c>
      <c r="D76" s="208">
        <f>SUM(D74:D75)</f>
        <v>7322762</v>
      </c>
      <c r="E76" s="142">
        <f>SUM(E74:E75)</f>
        <v>7209658</v>
      </c>
      <c r="F76" s="118">
        <f t="shared" si="3"/>
        <v>-0.015445538172618511</v>
      </c>
      <c r="G76" s="49">
        <f>SUM(G74:G75)</f>
        <v>104012113</v>
      </c>
      <c r="H76" s="49">
        <f>SUM(H74:H75)</f>
        <v>111920948</v>
      </c>
      <c r="I76" s="118">
        <f t="shared" si="2"/>
        <v>0.07603763419362508</v>
      </c>
    </row>
    <row r="77" spans="1:9" ht="17.25" customHeight="1">
      <c r="A77" s="108" t="s">
        <v>57</v>
      </c>
      <c r="B77" s="41"/>
      <c r="C77" s="56" t="s">
        <v>42</v>
      </c>
      <c r="D77" s="203">
        <v>86507</v>
      </c>
      <c r="E77" s="138">
        <v>90769</v>
      </c>
      <c r="F77" s="114">
        <f t="shared" si="3"/>
        <v>0.04926768931993952</v>
      </c>
      <c r="G77" s="151">
        <v>23448</v>
      </c>
      <c r="H77" s="151">
        <v>16958</v>
      </c>
      <c r="I77" s="114">
        <f t="shared" si="2"/>
        <v>-0.2767826680313886</v>
      </c>
    </row>
    <row r="78" spans="1:9" ht="17.25" customHeight="1">
      <c r="A78" s="108" t="s">
        <v>58</v>
      </c>
      <c r="B78" s="41" t="s">
        <v>13</v>
      </c>
      <c r="C78" s="57" t="s">
        <v>43</v>
      </c>
      <c r="D78" s="204">
        <v>10345</v>
      </c>
      <c r="E78" s="139">
        <v>9627</v>
      </c>
      <c r="F78" s="112">
        <f t="shared" si="3"/>
        <v>-0.06940550990816818</v>
      </c>
      <c r="G78" s="154">
        <v>30045</v>
      </c>
      <c r="H78" s="154">
        <v>15427</v>
      </c>
      <c r="I78" s="112">
        <f t="shared" si="2"/>
        <v>-0.4865368613746047</v>
      </c>
    </row>
    <row r="79" spans="1:9" ht="18" customHeight="1">
      <c r="A79" s="108"/>
      <c r="B79" s="41"/>
      <c r="C79" s="67" t="s">
        <v>1</v>
      </c>
      <c r="D79" s="206">
        <f>SUM(D77:D78)</f>
        <v>96852</v>
      </c>
      <c r="E79" s="140">
        <f>SUM(E77:E78)</f>
        <v>100396</v>
      </c>
      <c r="F79" s="115">
        <f t="shared" si="3"/>
        <v>0.03659191343493173</v>
      </c>
      <c r="G79" s="46">
        <f>SUM(G77:G78)</f>
        <v>53493</v>
      </c>
      <c r="H79" s="46">
        <f>SUM(H77:H78)</f>
        <v>32385</v>
      </c>
      <c r="I79" s="115">
        <f t="shared" si="2"/>
        <v>-0.394593685155067</v>
      </c>
    </row>
    <row r="80" spans="1:9" ht="18" customHeight="1">
      <c r="A80" s="108" t="s">
        <v>59</v>
      </c>
      <c r="B80" s="39" t="s">
        <v>24</v>
      </c>
      <c r="C80" s="76" t="s">
        <v>42</v>
      </c>
      <c r="D80" s="209">
        <v>2205</v>
      </c>
      <c r="E80" s="143">
        <v>1892</v>
      </c>
      <c r="F80" s="112">
        <f t="shared" si="3"/>
        <v>-0.1419501133786848</v>
      </c>
      <c r="G80" s="156">
        <v>1314</v>
      </c>
      <c r="H80" s="156">
        <v>1332</v>
      </c>
      <c r="I80" s="112">
        <f t="shared" si="2"/>
        <v>0.013698630136986356</v>
      </c>
    </row>
    <row r="81" spans="1:9" ht="18" customHeight="1">
      <c r="A81" s="108" t="s">
        <v>59</v>
      </c>
      <c r="B81" s="39" t="s">
        <v>25</v>
      </c>
      <c r="C81" s="76" t="s">
        <v>42</v>
      </c>
      <c r="D81" s="209">
        <v>2010</v>
      </c>
      <c r="E81" s="143">
        <v>1792</v>
      </c>
      <c r="F81" s="118">
        <f t="shared" si="3"/>
        <v>-0.10845771144278604</v>
      </c>
      <c r="G81" s="156">
        <v>401</v>
      </c>
      <c r="H81" s="156">
        <v>294</v>
      </c>
      <c r="I81" s="118">
        <f t="shared" si="2"/>
        <v>-0.2668329177057357</v>
      </c>
    </row>
    <row r="82" spans="1:9" ht="17.25" customHeight="1">
      <c r="A82" s="108" t="s">
        <v>59</v>
      </c>
      <c r="B82" s="35"/>
      <c r="C82" s="56" t="s">
        <v>42</v>
      </c>
      <c r="D82" s="203">
        <v>16361</v>
      </c>
      <c r="E82" s="138">
        <v>15525</v>
      </c>
      <c r="F82" s="114">
        <f t="shared" si="3"/>
        <v>-0.051097121202860474</v>
      </c>
      <c r="G82" s="151">
        <v>65189</v>
      </c>
      <c r="H82" s="151">
        <v>79399</v>
      </c>
      <c r="I82" s="114">
        <f t="shared" si="2"/>
        <v>0.21798156130635538</v>
      </c>
    </row>
    <row r="83" spans="1:9" ht="17.25" customHeight="1">
      <c r="A83" s="108" t="s">
        <v>60</v>
      </c>
      <c r="B83" s="35" t="s">
        <v>88</v>
      </c>
      <c r="C83" s="57" t="s">
        <v>43</v>
      </c>
      <c r="D83" s="204">
        <v>0</v>
      </c>
      <c r="E83" s="139">
        <v>0</v>
      </c>
      <c r="F83" s="117" t="str">
        <f t="shared" si="3"/>
        <v>　　　　　 －</v>
      </c>
      <c r="G83" s="154">
        <v>0</v>
      </c>
      <c r="H83" s="154">
        <v>0</v>
      </c>
      <c r="I83" s="117" t="str">
        <f t="shared" si="2"/>
        <v>　　　　　 －</v>
      </c>
    </row>
    <row r="84" spans="1:9" ht="18" customHeight="1">
      <c r="A84" s="108"/>
      <c r="B84" s="35"/>
      <c r="C84" s="67" t="s">
        <v>1</v>
      </c>
      <c r="D84" s="206">
        <f>SUM(D82)</f>
        <v>16361</v>
      </c>
      <c r="E84" s="140">
        <f>SUM(E82)</f>
        <v>15525</v>
      </c>
      <c r="F84" s="115">
        <f t="shared" si="3"/>
        <v>-0.051097121202860474</v>
      </c>
      <c r="G84" s="46">
        <f>SUM(G82:G83)</f>
        <v>65189</v>
      </c>
      <c r="H84" s="46">
        <f>SUM(H82:H83)</f>
        <v>79399</v>
      </c>
      <c r="I84" s="115">
        <f t="shared" si="2"/>
        <v>0.21798156130635538</v>
      </c>
    </row>
    <row r="85" spans="1:9" ht="18" customHeight="1">
      <c r="A85" s="108" t="s">
        <v>59</v>
      </c>
      <c r="B85" s="39" t="s">
        <v>26</v>
      </c>
      <c r="C85" s="69" t="s">
        <v>42</v>
      </c>
      <c r="D85" s="209">
        <v>2861</v>
      </c>
      <c r="E85" s="143">
        <v>2442</v>
      </c>
      <c r="F85" s="118">
        <f t="shared" si="3"/>
        <v>-0.14645228940929744</v>
      </c>
      <c r="G85" s="157">
        <v>1837</v>
      </c>
      <c r="H85" s="157">
        <v>1613</v>
      </c>
      <c r="I85" s="118">
        <f t="shared" si="2"/>
        <v>-0.12193794229722377</v>
      </c>
    </row>
    <row r="86" spans="1:9" ht="18" customHeight="1">
      <c r="A86" s="108" t="s">
        <v>59</v>
      </c>
      <c r="B86" s="39" t="s">
        <v>27</v>
      </c>
      <c r="C86" s="69" t="s">
        <v>42</v>
      </c>
      <c r="D86" s="209">
        <v>2004</v>
      </c>
      <c r="E86" s="143">
        <v>1665</v>
      </c>
      <c r="F86" s="118">
        <f t="shared" si="3"/>
        <v>-0.16916167664670656</v>
      </c>
      <c r="G86" s="157">
        <v>169</v>
      </c>
      <c r="H86" s="157">
        <v>163</v>
      </c>
      <c r="I86" s="118">
        <f t="shared" si="2"/>
        <v>-0.035502958579881616</v>
      </c>
    </row>
    <row r="87" spans="1:9" ht="18" customHeight="1">
      <c r="A87" s="108" t="s">
        <v>59</v>
      </c>
      <c r="B87" s="39" t="s">
        <v>28</v>
      </c>
      <c r="C87" s="69" t="s">
        <v>42</v>
      </c>
      <c r="D87" s="209">
        <v>0</v>
      </c>
      <c r="E87" s="143">
        <v>0</v>
      </c>
      <c r="F87" s="118" t="str">
        <f t="shared" si="3"/>
        <v>　　　　　 －</v>
      </c>
      <c r="G87" s="157">
        <v>0</v>
      </c>
      <c r="H87" s="157">
        <v>0</v>
      </c>
      <c r="I87" s="118" t="str">
        <f t="shared" si="2"/>
        <v>　　　　　 －</v>
      </c>
    </row>
    <row r="88" spans="1:9" ht="17.25" customHeight="1">
      <c r="A88" s="108" t="s">
        <v>59</v>
      </c>
      <c r="B88" s="35"/>
      <c r="C88" s="56" t="s">
        <v>42</v>
      </c>
      <c r="D88" s="203">
        <v>12784</v>
      </c>
      <c r="E88" s="138">
        <v>12569</v>
      </c>
      <c r="F88" s="114">
        <f t="shared" si="3"/>
        <v>-0.016817897371714685</v>
      </c>
      <c r="G88" s="151">
        <v>0</v>
      </c>
      <c r="H88" s="151">
        <v>0</v>
      </c>
      <c r="I88" s="114" t="str">
        <f t="shared" si="2"/>
        <v>　　　　　 －</v>
      </c>
    </row>
    <row r="89" spans="1:9" ht="17.25" customHeight="1">
      <c r="A89" s="108" t="s">
        <v>60</v>
      </c>
      <c r="B89" s="35" t="s">
        <v>29</v>
      </c>
      <c r="C89" s="57" t="s">
        <v>43</v>
      </c>
      <c r="D89" s="204">
        <v>0</v>
      </c>
      <c r="E89" s="139">
        <v>0</v>
      </c>
      <c r="F89" s="117" t="str">
        <f t="shared" si="3"/>
        <v>　　　　　 －</v>
      </c>
      <c r="G89" s="154">
        <v>0</v>
      </c>
      <c r="H89" s="154">
        <v>0</v>
      </c>
      <c r="I89" s="117" t="str">
        <f t="shared" si="2"/>
        <v>　　　　　 －</v>
      </c>
    </row>
    <row r="90" spans="1:9" ht="18" customHeight="1">
      <c r="A90" s="108"/>
      <c r="B90" s="38"/>
      <c r="C90" s="69" t="s">
        <v>1</v>
      </c>
      <c r="D90" s="214">
        <f>SUM(D88:D89)</f>
        <v>12784</v>
      </c>
      <c r="E90" s="144">
        <f>SUM(E88:E89)</f>
        <v>12569</v>
      </c>
      <c r="F90" s="118">
        <f t="shared" si="3"/>
        <v>-0.016817897371714685</v>
      </c>
      <c r="G90" s="49">
        <f>SUM(G88:G89)</f>
        <v>0</v>
      </c>
      <c r="H90" s="49">
        <f>SUM(H88:H89)</f>
        <v>0</v>
      </c>
      <c r="I90" s="118" t="str">
        <f t="shared" si="2"/>
        <v>　　　　　 －</v>
      </c>
    </row>
    <row r="91" spans="1:9" ht="18" customHeight="1">
      <c r="A91" s="108" t="s">
        <v>59</v>
      </c>
      <c r="B91" s="35"/>
      <c r="C91" s="56" t="s">
        <v>42</v>
      </c>
      <c r="D91" s="203">
        <v>31378</v>
      </c>
      <c r="E91" s="141">
        <v>33641</v>
      </c>
      <c r="F91" s="116">
        <f t="shared" si="3"/>
        <v>0.07212059404678439</v>
      </c>
      <c r="G91" s="151">
        <v>41450</v>
      </c>
      <c r="H91" s="153">
        <v>37938</v>
      </c>
      <c r="I91" s="116">
        <f t="shared" si="2"/>
        <v>-0.08472858866103739</v>
      </c>
    </row>
    <row r="92" spans="1:9" ht="18" customHeight="1">
      <c r="A92" s="108" t="s">
        <v>60</v>
      </c>
      <c r="B92" s="35" t="s">
        <v>50</v>
      </c>
      <c r="C92" s="57" t="s">
        <v>43</v>
      </c>
      <c r="D92" s="204">
        <v>17844</v>
      </c>
      <c r="E92" s="139">
        <v>23799</v>
      </c>
      <c r="F92" s="117">
        <f t="shared" si="3"/>
        <v>0.3337256220578346</v>
      </c>
      <c r="G92" s="154">
        <v>13736</v>
      </c>
      <c r="H92" s="154">
        <v>58942</v>
      </c>
      <c r="I92" s="117">
        <f t="shared" si="2"/>
        <v>3.291059988351776</v>
      </c>
    </row>
    <row r="93" spans="1:9" ht="18" customHeight="1">
      <c r="A93" s="108"/>
      <c r="B93" s="38"/>
      <c r="C93" s="69" t="s">
        <v>1</v>
      </c>
      <c r="D93" s="214">
        <f>SUM(D91:D92)</f>
        <v>49222</v>
      </c>
      <c r="E93" s="144">
        <f>SUM(E91:E92)</f>
        <v>57440</v>
      </c>
      <c r="F93" s="118">
        <f t="shared" si="3"/>
        <v>0.1669578643695908</v>
      </c>
      <c r="G93" s="49">
        <f>SUM(G91:G92)</f>
        <v>55186</v>
      </c>
      <c r="H93" s="49">
        <f>SUM(H91:H92)</f>
        <v>96880</v>
      </c>
      <c r="I93" s="118">
        <f t="shared" si="2"/>
        <v>0.7555177037654477</v>
      </c>
    </row>
    <row r="94" spans="1:9" ht="18" customHeight="1">
      <c r="A94" s="108" t="s">
        <v>65</v>
      </c>
      <c r="B94" s="37" t="s">
        <v>33</v>
      </c>
      <c r="C94" s="96" t="s">
        <v>42</v>
      </c>
      <c r="D94" s="209">
        <v>8447</v>
      </c>
      <c r="E94" s="143">
        <v>7164</v>
      </c>
      <c r="F94" s="118">
        <f t="shared" si="3"/>
        <v>-0.15188824434710546</v>
      </c>
      <c r="G94" s="216">
        <v>3723</v>
      </c>
      <c r="H94" s="157">
        <v>3397</v>
      </c>
      <c r="I94" s="118">
        <f t="shared" si="2"/>
        <v>-0.08756379264034386</v>
      </c>
    </row>
    <row r="95" spans="1:9" ht="18" customHeight="1">
      <c r="A95" s="108" t="s">
        <v>61</v>
      </c>
      <c r="B95" s="37"/>
      <c r="C95" s="68" t="s">
        <v>42</v>
      </c>
      <c r="D95" s="212">
        <v>44715</v>
      </c>
      <c r="E95" s="149">
        <v>49070</v>
      </c>
      <c r="F95" s="116">
        <f t="shared" si="3"/>
        <v>0.0973946103097394</v>
      </c>
      <c r="G95" s="212">
        <v>0</v>
      </c>
      <c r="H95" s="151">
        <v>0</v>
      </c>
      <c r="I95" s="116" t="str">
        <f t="shared" si="2"/>
        <v>　　　　　 －</v>
      </c>
    </row>
    <row r="96" spans="1:9" ht="18" customHeight="1">
      <c r="A96" s="108" t="s">
        <v>62</v>
      </c>
      <c r="B96" s="35" t="s">
        <v>53</v>
      </c>
      <c r="C96" s="57" t="s">
        <v>43</v>
      </c>
      <c r="D96" s="213">
        <v>11593</v>
      </c>
      <c r="E96" s="150">
        <v>8144</v>
      </c>
      <c r="F96" s="119">
        <f t="shared" si="3"/>
        <v>-0.2975071163633227</v>
      </c>
      <c r="G96" s="213">
        <v>32739</v>
      </c>
      <c r="H96" s="154">
        <v>25232</v>
      </c>
      <c r="I96" s="119">
        <f t="shared" si="2"/>
        <v>-0.22929839029903176</v>
      </c>
    </row>
    <row r="97" spans="1:9" ht="18" customHeight="1" thickBot="1">
      <c r="A97" s="108"/>
      <c r="B97" s="36"/>
      <c r="C97" s="97" t="s">
        <v>1</v>
      </c>
      <c r="D97" s="215">
        <f>SUM(D95:D96)</f>
        <v>56308</v>
      </c>
      <c r="E97" s="145">
        <f>SUM(E95:E96)</f>
        <v>57214</v>
      </c>
      <c r="F97" s="121">
        <f t="shared" si="3"/>
        <v>0.0160900760105136</v>
      </c>
      <c r="G97" s="215">
        <f>SUM(G95:G96)</f>
        <v>32739</v>
      </c>
      <c r="H97" s="51">
        <f>SUM(H95:H96)</f>
        <v>25232</v>
      </c>
      <c r="I97" s="121">
        <f t="shared" si="2"/>
        <v>-0.22929839029903176</v>
      </c>
    </row>
    <row r="98" spans="2:9" ht="19.5" customHeight="1" thickTop="1">
      <c r="B98" s="106" t="s">
        <v>35</v>
      </c>
      <c r="C98" s="77" t="s">
        <v>42</v>
      </c>
      <c r="D98" s="78">
        <f>SUM(D4+D38+D68)</f>
        <v>9756247</v>
      </c>
      <c r="E98" s="146">
        <f>SUM(E4+E38+E68)</f>
        <v>9577075</v>
      </c>
      <c r="F98" s="122">
        <f t="shared" si="3"/>
        <v>-0.01836484869643007</v>
      </c>
      <c r="G98" s="78">
        <f>SUM(G4+G38+G68)</f>
        <v>89822484</v>
      </c>
      <c r="H98" s="50">
        <f>SUM(H4+H38+H68)</f>
        <v>85124327</v>
      </c>
      <c r="I98" s="122">
        <f t="shared" si="2"/>
        <v>-0.05230491065021092</v>
      </c>
    </row>
    <row r="99" spans="2:9" ht="18" customHeight="1">
      <c r="B99" s="104"/>
      <c r="C99" s="79" t="s">
        <v>43</v>
      </c>
      <c r="D99" s="64">
        <f>SUM(D5+D39+D69)</f>
        <v>4175402</v>
      </c>
      <c r="E99" s="136">
        <f>SUM(E5+E39+E69)</f>
        <v>4481179</v>
      </c>
      <c r="F99" s="112">
        <f t="shared" si="3"/>
        <v>0.07323294858794438</v>
      </c>
      <c r="G99" s="64">
        <f>SUM(G5+G39+G69)</f>
        <v>235327507</v>
      </c>
      <c r="H99" s="45">
        <f>SUM(H5+H39+H69)</f>
        <v>246842634</v>
      </c>
      <c r="I99" s="112">
        <f t="shared" si="2"/>
        <v>0.04893234601767138</v>
      </c>
    </row>
    <row r="100" spans="2:9" ht="18.75" customHeight="1" thickBot="1">
      <c r="B100" s="107" t="s">
        <v>36</v>
      </c>
      <c r="C100" s="80" t="s">
        <v>1</v>
      </c>
      <c r="D100" s="81">
        <f>SUM(D98:D99)</f>
        <v>13931649</v>
      </c>
      <c r="E100" s="147">
        <f>SUM(E98:E99)</f>
        <v>14058254</v>
      </c>
      <c r="F100" s="113">
        <f t="shared" si="3"/>
        <v>0.009087581807437184</v>
      </c>
      <c r="G100" s="81">
        <f>SUM(G98:G99)</f>
        <v>325149991</v>
      </c>
      <c r="H100" s="51">
        <f>SUM(H98:H99)</f>
        <v>331966961</v>
      </c>
      <c r="I100" s="113">
        <f t="shared" si="2"/>
        <v>0.020965616449917013</v>
      </c>
    </row>
    <row r="101" spans="2:9" ht="9" customHeight="1" thickTop="1">
      <c r="B101" s="82"/>
      <c r="C101" s="83"/>
      <c r="D101" s="84"/>
      <c r="E101" s="84"/>
      <c r="F101" s="85"/>
      <c r="G101" s="52"/>
      <c r="H101" s="52"/>
      <c r="I101" s="86"/>
    </row>
    <row r="102" spans="2:9" ht="9" customHeight="1" thickBot="1">
      <c r="B102" s="82"/>
      <c r="C102" s="83"/>
      <c r="D102" s="52"/>
      <c r="E102" s="52"/>
      <c r="F102" s="85"/>
      <c r="G102" s="52"/>
      <c r="H102" s="52"/>
      <c r="I102" s="86"/>
    </row>
    <row r="103" spans="2:9" ht="25.5" customHeight="1">
      <c r="B103" s="87" t="s">
        <v>3</v>
      </c>
      <c r="C103" s="123" t="s">
        <v>66</v>
      </c>
      <c r="D103" s="126">
        <f>_xlfn.SUMIFS(D7:D97,$A$7:$A$97,"第一種国内")</f>
        <v>6621771</v>
      </c>
      <c r="E103" s="126">
        <f>_xlfn.SUMIFS(E7:E97,$A$7:$A$97,"第一種国内")</f>
        <v>6373891</v>
      </c>
      <c r="F103" s="130">
        <f aca="true" t="shared" si="4" ref="F103:F116">IF(D103=0,"　　　　　 －",(E103/D103)-1)</f>
        <v>-0.037434094292901454</v>
      </c>
      <c r="G103" s="101">
        <f>_xlfn.SUMIFS(G7:G97,$A$7:$A$97,"第一種国内")</f>
        <v>66530629</v>
      </c>
      <c r="H103" s="126">
        <f>_xlfn.SUMIFS(H7:H97,$A$7:$A$97,"第一種国内")</f>
        <v>64538636</v>
      </c>
      <c r="I103" s="130">
        <f aca="true" t="shared" si="5" ref="I103:I118">IF(G103=0,"　　　　　 －",(H103/G103)-1)</f>
        <v>-0.029940991539400552</v>
      </c>
    </row>
    <row r="104" spans="2:9" ht="25.5" customHeight="1">
      <c r="B104" s="88"/>
      <c r="C104" s="124" t="s">
        <v>67</v>
      </c>
      <c r="D104" s="127">
        <f>_xlfn.SUMIFS(D7:D97,$A$7:$A$97,"第一種国際")</f>
        <v>3851175</v>
      </c>
      <c r="E104" s="127">
        <f>_xlfn.SUMIFS(E7:E97,$A$7:$A$97,"第一種国際")</f>
        <v>4094927</v>
      </c>
      <c r="F104" s="131">
        <f t="shared" si="4"/>
        <v>0.06329289113062897</v>
      </c>
      <c r="G104" s="74">
        <f>_xlfn.SUMIFS(G7:G97,$A$7:$A$97,"第一種国際")</f>
        <v>234290417</v>
      </c>
      <c r="H104" s="127">
        <f>_xlfn.SUMIFS(H7:H97,$A$7:$A$97,"第一種国際")</f>
        <v>245474379</v>
      </c>
      <c r="I104" s="131">
        <f t="shared" si="5"/>
        <v>0.04773546499769976</v>
      </c>
    </row>
    <row r="105" spans="2:9" ht="25.5" customHeight="1" thickBot="1">
      <c r="B105" s="89"/>
      <c r="C105" s="125" t="s">
        <v>1</v>
      </c>
      <c r="D105" s="128">
        <f>SUM(D73,D76)</f>
        <v>10472946</v>
      </c>
      <c r="E105" s="128">
        <f>SUM(E73,E76)</f>
        <v>10468818</v>
      </c>
      <c r="F105" s="132">
        <f t="shared" si="4"/>
        <v>-0.00039415843450352206</v>
      </c>
      <c r="G105" s="53">
        <f>SUM(G73,G76)</f>
        <v>300821046</v>
      </c>
      <c r="H105" s="128">
        <f>SUM(H73,H76)</f>
        <v>310013015</v>
      </c>
      <c r="I105" s="132">
        <f t="shared" si="5"/>
        <v>0.03055626965674474</v>
      </c>
    </row>
    <row r="106" spans="2:9" ht="25.5" customHeight="1">
      <c r="B106" s="87" t="s">
        <v>14</v>
      </c>
      <c r="C106" s="123" t="s">
        <v>66</v>
      </c>
      <c r="D106" s="126">
        <f>_xlfn.SUMIFS(D7:D97,$A$7:$A$97,"第二種国内")</f>
        <v>2645974</v>
      </c>
      <c r="E106" s="126">
        <f>_xlfn.SUMIFS(E7:E97,$A$7:$A$97,"第二種国内")</f>
        <v>2704801</v>
      </c>
      <c r="F106" s="130">
        <f t="shared" si="4"/>
        <v>0.022232644765216802</v>
      </c>
      <c r="G106" s="101">
        <f>_xlfn.SUMIFS(G7:G97,$A$7:$A$97,"第二種国内")</f>
        <v>22725152</v>
      </c>
      <c r="H106" s="126">
        <f>_xlfn.SUMIFS(H7:H97,$A$7:$A$97,"第二種国内")</f>
        <v>19994003</v>
      </c>
      <c r="I106" s="130">
        <f t="shared" si="5"/>
        <v>-0.12018177040135969</v>
      </c>
    </row>
    <row r="107" spans="2:9" ht="25.5" customHeight="1">
      <c r="B107" s="88"/>
      <c r="C107" s="124" t="s">
        <v>67</v>
      </c>
      <c r="D107" s="127">
        <f>_xlfn.SUMIFS(D7:D97,$A$7:$A$97,"第二種国際")</f>
        <v>288266</v>
      </c>
      <c r="E107" s="127">
        <f>_xlfn.SUMIFS(E7:E97,$A$7:$A$97,"第二種国際")</f>
        <v>341916</v>
      </c>
      <c r="F107" s="131">
        <f t="shared" si="4"/>
        <v>0.18611282634788706</v>
      </c>
      <c r="G107" s="74">
        <f>_xlfn.SUMIFS(G7:G97,$A$7:$A$97,"第二種国際")</f>
        <v>990615</v>
      </c>
      <c r="H107" s="127">
        <f>_xlfn.SUMIFS(H7:H97,$A$7:$A$97,"第二種国際")</f>
        <v>1283939</v>
      </c>
      <c r="I107" s="131">
        <f t="shared" si="5"/>
        <v>0.29610292596013577</v>
      </c>
    </row>
    <row r="108" spans="2:9" ht="25.5" customHeight="1" thickBot="1">
      <c r="B108" s="89"/>
      <c r="C108" s="125" t="s">
        <v>1</v>
      </c>
      <c r="D108" s="128">
        <f>SUM(D106:D107)</f>
        <v>2934240</v>
      </c>
      <c r="E108" s="128">
        <f>SUM(E106:E107)</f>
        <v>3046717</v>
      </c>
      <c r="F108" s="132">
        <f t="shared" si="4"/>
        <v>0.03833258356507985</v>
      </c>
      <c r="G108" s="53">
        <f>SUM(G106:G107)</f>
        <v>23715767</v>
      </c>
      <c r="H108" s="128">
        <f>SUM(H106:H107)</f>
        <v>21277942</v>
      </c>
      <c r="I108" s="132">
        <f t="shared" si="5"/>
        <v>-0.10279342852373274</v>
      </c>
    </row>
    <row r="109" spans="2:9" ht="25.5" customHeight="1">
      <c r="B109" s="87" t="s">
        <v>30</v>
      </c>
      <c r="C109" s="123" t="s">
        <v>66</v>
      </c>
      <c r="D109" s="126">
        <f>_xlfn.SUMIFS(D7:D97,$A$7:$A$97,"第三種国内")</f>
        <v>390723</v>
      </c>
      <c r="E109" s="126">
        <f>_xlfn.SUMIFS(E7:E97,$A$7:$A$97,"第三種国内")</f>
        <v>393803</v>
      </c>
      <c r="F109" s="130">
        <f t="shared" si="4"/>
        <v>0.007882822357526909</v>
      </c>
      <c r="G109" s="101">
        <f>_xlfn.SUMIFS(G7:G97,$A$7:$A$97,"第三種国内")</f>
        <v>519983</v>
      </c>
      <c r="H109" s="126">
        <f>_xlfn.SUMIFS(H7:H97,$A$7:$A$97,"第三種国内")</f>
        <v>539330</v>
      </c>
      <c r="I109" s="130">
        <f t="shared" si="5"/>
        <v>0.037206985612991295</v>
      </c>
    </row>
    <row r="110" spans="2:9" ht="25.5" customHeight="1">
      <c r="B110" s="88"/>
      <c r="C110" s="124" t="s">
        <v>67</v>
      </c>
      <c r="D110" s="127">
        <f>_xlfn.SUMIFS(D7:D97,$A$7:$A$97,"第三種国際")</f>
        <v>24368</v>
      </c>
      <c r="E110" s="127">
        <f>_xlfn.SUMIFS(E7:E97,$A$7:$A$97,"第三種国際")</f>
        <v>36192</v>
      </c>
      <c r="F110" s="131">
        <f t="shared" si="4"/>
        <v>0.4852265265922522</v>
      </c>
      <c r="G110" s="74">
        <f>_xlfn.SUMIFS(G7:G97,$A$7:$A$97,"第三種国際")</f>
        <v>13736</v>
      </c>
      <c r="H110" s="127">
        <f>_xlfn.SUMIFS(H7:H97,$A$7:$A$97,"第三種国際")</f>
        <v>59084</v>
      </c>
      <c r="I110" s="131">
        <f t="shared" si="5"/>
        <v>3.301397786837507</v>
      </c>
    </row>
    <row r="111" spans="2:9" ht="25.5" customHeight="1" thickBot="1">
      <c r="B111" s="89"/>
      <c r="C111" s="90" t="s">
        <v>1</v>
      </c>
      <c r="D111" s="128">
        <f>SUM(D109:D110)</f>
        <v>415091</v>
      </c>
      <c r="E111" s="128">
        <f>SUM(E109:E110)</f>
        <v>429995</v>
      </c>
      <c r="F111" s="132">
        <f t="shared" si="4"/>
        <v>0.03590537978419195</v>
      </c>
      <c r="G111" s="53">
        <f>SUM(G109:G110)</f>
        <v>533719</v>
      </c>
      <c r="H111" s="128">
        <f>SUM(H109:H110)</f>
        <v>598414</v>
      </c>
      <c r="I111" s="132">
        <f t="shared" si="5"/>
        <v>0.12121547106248798</v>
      </c>
    </row>
    <row r="112" spans="2:9" ht="25.5" customHeight="1">
      <c r="B112" s="87" t="s">
        <v>32</v>
      </c>
      <c r="C112" s="123" t="s">
        <v>66</v>
      </c>
      <c r="D112" s="126">
        <f>_xlfn.SUMIFS(D7:D97,$A$7:$A$97,"共用国内")</f>
        <v>89332</v>
      </c>
      <c r="E112" s="126">
        <f>_xlfn.SUMIFS(E7:E97,$A$7:$A$97,"共用国内")</f>
        <v>97416</v>
      </c>
      <c r="F112" s="130">
        <f t="shared" si="4"/>
        <v>0.09049388796847713</v>
      </c>
      <c r="G112" s="101">
        <f>_xlfn.SUMIFS(G7:G97,$A$7:$A$97,"共用国内")</f>
        <v>42997</v>
      </c>
      <c r="H112" s="126">
        <f>_xlfn.SUMIFS(H7:H97,$A$7:$A$97,"共用国内")</f>
        <v>48961</v>
      </c>
      <c r="I112" s="130">
        <f t="shared" si="5"/>
        <v>0.13870735167569825</v>
      </c>
    </row>
    <row r="113" spans="2:9" ht="25.5" customHeight="1">
      <c r="B113" s="88"/>
      <c r="C113" s="124" t="s">
        <v>67</v>
      </c>
      <c r="D113" s="127">
        <f>_xlfn.SUMIFS(D7:D97,$A$7:$A$97,"共用国際")</f>
        <v>11593</v>
      </c>
      <c r="E113" s="127">
        <f>_xlfn.SUMIFS(E7:E97,$A$7:$A$97,"共用国際")</f>
        <v>8144</v>
      </c>
      <c r="F113" s="131">
        <f t="shared" si="4"/>
        <v>-0.2975071163633227</v>
      </c>
      <c r="G113" s="74">
        <f>_xlfn.SUMIFS(G7:G97,$A$7:$A$97,"共用国際")</f>
        <v>32739</v>
      </c>
      <c r="H113" s="127">
        <f>_xlfn.SUMIFS(H7:H97,$A$7:$A$97,"共用国際")</f>
        <v>25232</v>
      </c>
      <c r="I113" s="131">
        <f t="shared" si="5"/>
        <v>-0.22929839029903176</v>
      </c>
    </row>
    <row r="114" spans="2:9" ht="25.5" customHeight="1" thickBot="1">
      <c r="B114" s="89"/>
      <c r="C114" s="90" t="s">
        <v>1</v>
      </c>
      <c r="D114" s="128">
        <f>SUM(D112:D113)</f>
        <v>100925</v>
      </c>
      <c r="E114" s="128">
        <f>SUM(E112:E113)</f>
        <v>105560</v>
      </c>
      <c r="F114" s="132">
        <f t="shared" si="4"/>
        <v>0.04592519197423828</v>
      </c>
      <c r="G114" s="53">
        <f>SUM(G112:G113)</f>
        <v>75736</v>
      </c>
      <c r="H114" s="128">
        <f>SUM(H112:H113)</f>
        <v>74193</v>
      </c>
      <c r="I114" s="132">
        <f t="shared" si="5"/>
        <v>-0.020373402344987857</v>
      </c>
    </row>
    <row r="115" spans="2:9" ht="25.5" customHeight="1" thickBot="1">
      <c r="B115" s="91" t="s">
        <v>34</v>
      </c>
      <c r="C115" s="92" t="s">
        <v>42</v>
      </c>
      <c r="D115" s="129">
        <f>_xlfn.SUMIFS(D7:D97,$A$7:$A$97,"その他国内")</f>
        <v>8447</v>
      </c>
      <c r="E115" s="129">
        <f>_xlfn.SUMIFS(E7:E97,$A$7:$A$97,"その他国内")</f>
        <v>7164</v>
      </c>
      <c r="F115" s="133">
        <f t="shared" si="4"/>
        <v>-0.15188824434710546</v>
      </c>
      <c r="G115" s="102">
        <f>_xlfn.SUMIFS(G7:G97,$A$7:$A$97,"その他国内")</f>
        <v>3723</v>
      </c>
      <c r="H115" s="129">
        <f>_xlfn.SUMIFS(H7:H97,$A$7:$A$97,"その他国内")</f>
        <v>3397</v>
      </c>
      <c r="I115" s="133">
        <f t="shared" si="5"/>
        <v>-0.08756379264034386</v>
      </c>
    </row>
    <row r="116" spans="2:9" ht="25.5" customHeight="1">
      <c r="B116" s="87" t="s">
        <v>68</v>
      </c>
      <c r="C116" s="123" t="s">
        <v>66</v>
      </c>
      <c r="D116" s="126">
        <f>SUM(D106,D109,D112,D115)</f>
        <v>3134476</v>
      </c>
      <c r="E116" s="126">
        <f>SUM(E106,E109,E112,E115)</f>
        <v>3203184</v>
      </c>
      <c r="F116" s="130">
        <f t="shared" si="4"/>
        <v>0.021920091268843755</v>
      </c>
      <c r="G116" s="126">
        <f>SUM(G106,G109,G112,G115)</f>
        <v>23291855</v>
      </c>
      <c r="H116" s="126">
        <f>SUM(H106,H109,H112,H115)</f>
        <v>20585691</v>
      </c>
      <c r="I116" s="130">
        <f t="shared" si="5"/>
        <v>-0.11618499256499748</v>
      </c>
    </row>
    <row r="117" spans="2:9" ht="25.5" customHeight="1">
      <c r="B117" s="88" t="s">
        <v>69</v>
      </c>
      <c r="C117" s="124" t="s">
        <v>67</v>
      </c>
      <c r="D117" s="127">
        <f>SUM(D107,D110,D113)</f>
        <v>324227</v>
      </c>
      <c r="E117" s="127">
        <f>SUM(E107,E110,E113)</f>
        <v>386252</v>
      </c>
      <c r="F117" s="131">
        <f>IF(D117=0,"　　　　　 －",(E117/D117)-1)</f>
        <v>0.19130115628864952</v>
      </c>
      <c r="G117" s="127">
        <f>SUM(G107,G110,G113)</f>
        <v>1037090</v>
      </c>
      <c r="H117" s="127">
        <f>SUM(H107,H110,H113)</f>
        <v>1368255</v>
      </c>
      <c r="I117" s="131">
        <f t="shared" si="5"/>
        <v>0.31932137037287034</v>
      </c>
    </row>
    <row r="118" spans="2:9" s="54" customFormat="1" ht="25.5" customHeight="1" thickBot="1">
      <c r="B118" s="89"/>
      <c r="C118" s="90" t="s">
        <v>1</v>
      </c>
      <c r="D118" s="128">
        <f>SUM(D116:D117)</f>
        <v>3458703</v>
      </c>
      <c r="E118" s="128">
        <f>SUM(E116:E117)</f>
        <v>3589436</v>
      </c>
      <c r="F118" s="132">
        <f>IF(D118=0,"　　　　　 －",(E118/D118)-1)</f>
        <v>0.03779827293641569</v>
      </c>
      <c r="G118" s="53">
        <f>SUM(G116:G117)</f>
        <v>24328945</v>
      </c>
      <c r="H118" s="128">
        <f>SUM(H116:H117)</f>
        <v>21953946</v>
      </c>
      <c r="I118" s="132">
        <f t="shared" si="5"/>
        <v>-0.09762030371641683</v>
      </c>
    </row>
    <row r="119" s="54" customFormat="1" ht="13.5"/>
    <row r="120" s="54" customFormat="1" ht="13.5"/>
    <row r="121" s="54" customFormat="1" ht="13.5"/>
    <row r="122" s="54" customFormat="1" ht="13.5"/>
    <row r="123" s="54" customFormat="1" ht="13.5"/>
  </sheetData>
  <sheetProtection/>
  <mergeCells count="3">
    <mergeCell ref="B1:I1"/>
    <mergeCell ref="D2:F2"/>
    <mergeCell ref="G2:I2"/>
  </mergeCells>
  <printOptions horizontalCentered="1" verticalCentered="1"/>
  <pageMargins left="0.15748031496062992" right="0.15748031496062992" top="0.1968503937007874" bottom="0.1968503937007874" header="0.1968503937007874" footer="0.1968503937007874"/>
  <pageSetup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tabSelected="1" view="pageBreakPreview" zoomScale="70" zoomScaleNormal="50" zoomScaleSheetLayoutView="70" zoomScalePageLayoutView="0" workbookViewId="0" topLeftCell="A37">
      <selection activeCell="G47" sqref="G47"/>
    </sheetView>
  </sheetViews>
  <sheetFormatPr defaultColWidth="9.00390625" defaultRowHeight="13.5"/>
  <cols>
    <col min="1" max="1" width="20.50390625" style="0" customWidth="1"/>
    <col min="2" max="2" width="7.375" style="0" customWidth="1"/>
    <col min="3" max="3" width="25.125" style="0" customWidth="1"/>
    <col min="4" max="4" width="20.125" style="0" customWidth="1"/>
    <col min="5" max="5" width="25.125" style="0" customWidth="1"/>
    <col min="6" max="6" width="20.125" style="0" customWidth="1"/>
    <col min="7" max="7" width="49.75390625" style="0" customWidth="1"/>
  </cols>
  <sheetData>
    <row r="1" spans="1:7" ht="63.75" customHeight="1" thickBot="1">
      <c r="A1" s="257" t="s">
        <v>98</v>
      </c>
      <c r="B1" s="257"/>
      <c r="C1" s="257"/>
      <c r="D1" s="257"/>
      <c r="E1" s="257"/>
      <c r="F1" s="257"/>
      <c r="G1" s="257"/>
    </row>
    <row r="2" spans="1:7" ht="27" thickBot="1" thickTop="1">
      <c r="A2" s="20" t="s">
        <v>49</v>
      </c>
      <c r="B2" s="21"/>
      <c r="C2" s="252" t="s">
        <v>78</v>
      </c>
      <c r="D2" s="253"/>
      <c r="E2" s="252" t="s">
        <v>79</v>
      </c>
      <c r="F2" s="253"/>
      <c r="G2" s="228" t="s">
        <v>89</v>
      </c>
    </row>
    <row r="3" spans="1:7" ht="39" thickBot="1">
      <c r="A3" s="22"/>
      <c r="B3" s="27"/>
      <c r="C3" s="6" t="s">
        <v>0</v>
      </c>
      <c r="D3" s="179" t="s">
        <v>77</v>
      </c>
      <c r="E3" s="31" t="s">
        <v>46</v>
      </c>
      <c r="F3" s="179" t="s">
        <v>77</v>
      </c>
      <c r="G3" s="229" t="s">
        <v>90</v>
      </c>
    </row>
    <row r="4" spans="1:7" ht="30" customHeight="1">
      <c r="A4" s="173"/>
      <c r="B4" s="166" t="s">
        <v>42</v>
      </c>
      <c r="C4" s="180">
        <v>2285030</v>
      </c>
      <c r="D4" s="181">
        <v>0.0162296639993027</v>
      </c>
      <c r="E4" s="180">
        <v>19615420</v>
      </c>
      <c r="F4" s="181">
        <v>-0.11888844418750588</v>
      </c>
      <c r="G4" s="230"/>
    </row>
    <row r="5" spans="1:7" ht="30" customHeight="1">
      <c r="A5" s="174" t="s">
        <v>37</v>
      </c>
      <c r="B5" s="167" t="s">
        <v>43</v>
      </c>
      <c r="C5" s="182">
        <v>294527</v>
      </c>
      <c r="D5" s="183">
        <v>0.16682711544785023</v>
      </c>
      <c r="E5" s="182">
        <v>1256615</v>
      </c>
      <c r="F5" s="183">
        <v>0.3445484699336614</v>
      </c>
      <c r="G5" s="231"/>
    </row>
    <row r="6" spans="1:7" ht="30" customHeight="1" thickBot="1">
      <c r="A6" s="175"/>
      <c r="B6" s="7" t="s">
        <v>1</v>
      </c>
      <c r="C6" s="184">
        <v>2579557</v>
      </c>
      <c r="D6" s="185">
        <v>0.0314292066147559</v>
      </c>
      <c r="E6" s="184">
        <v>20872035</v>
      </c>
      <c r="F6" s="185">
        <v>-0.10021649603198379</v>
      </c>
      <c r="G6" s="232"/>
    </row>
    <row r="7" spans="1:7" ht="30" customHeight="1">
      <c r="A7" s="33"/>
      <c r="B7" s="168" t="s">
        <v>42</v>
      </c>
      <c r="C7" s="180">
        <v>1761579</v>
      </c>
      <c r="D7" s="181">
        <v>0.01189926381383044</v>
      </c>
      <c r="E7" s="180">
        <v>17686911</v>
      </c>
      <c r="F7" s="181">
        <v>-0.1260362220204304</v>
      </c>
      <c r="G7" s="230" t="s">
        <v>90</v>
      </c>
    </row>
    <row r="8" spans="1:7" ht="30" customHeight="1">
      <c r="A8" s="33" t="s">
        <v>4</v>
      </c>
      <c r="B8" s="3" t="s">
        <v>43</v>
      </c>
      <c r="C8" s="182">
        <v>274000</v>
      </c>
      <c r="D8" s="183">
        <v>0.22020191224343466</v>
      </c>
      <c r="E8" s="182">
        <v>1256615</v>
      </c>
      <c r="F8" s="183">
        <v>0.3445484699336614</v>
      </c>
      <c r="G8" s="233" t="s">
        <v>90</v>
      </c>
    </row>
    <row r="9" spans="1:7" ht="30" customHeight="1">
      <c r="A9" s="34"/>
      <c r="B9" s="3" t="s">
        <v>1</v>
      </c>
      <c r="C9" s="182">
        <v>2035579</v>
      </c>
      <c r="D9" s="183">
        <v>0.035698276752465175</v>
      </c>
      <c r="E9" s="182">
        <v>18943526</v>
      </c>
      <c r="F9" s="183">
        <v>-0.10526327970304805</v>
      </c>
      <c r="G9" s="234" t="s">
        <v>90</v>
      </c>
    </row>
    <row r="10" spans="1:7" ht="30" customHeight="1">
      <c r="A10" s="165"/>
      <c r="B10" s="3" t="s">
        <v>42</v>
      </c>
      <c r="C10" s="182">
        <v>94356</v>
      </c>
      <c r="D10" s="183">
        <v>0.07750459637542972</v>
      </c>
      <c r="E10" s="182">
        <v>469444</v>
      </c>
      <c r="F10" s="183">
        <v>0.0051860511924490815</v>
      </c>
      <c r="G10" s="235" t="s">
        <v>90</v>
      </c>
    </row>
    <row r="11" spans="1:7" ht="30" customHeight="1">
      <c r="A11" s="33" t="s">
        <v>5</v>
      </c>
      <c r="B11" s="3" t="s">
        <v>43</v>
      </c>
      <c r="C11" s="182">
        <v>1478</v>
      </c>
      <c r="D11" s="183">
        <v>-0.8286376811594203</v>
      </c>
      <c r="E11" s="182">
        <v>0</v>
      </c>
      <c r="F11" s="183" t="s">
        <v>96</v>
      </c>
      <c r="G11" s="233" t="s">
        <v>90</v>
      </c>
    </row>
    <row r="12" spans="1:7" ht="30" customHeight="1">
      <c r="A12" s="33"/>
      <c r="B12" s="3" t="s">
        <v>1</v>
      </c>
      <c r="C12" s="182">
        <v>95834</v>
      </c>
      <c r="D12" s="183">
        <v>-0.0037424371582427396</v>
      </c>
      <c r="E12" s="182">
        <v>469444</v>
      </c>
      <c r="F12" s="183">
        <v>0.0051860511924490815</v>
      </c>
      <c r="G12" s="233" t="s">
        <v>90</v>
      </c>
    </row>
    <row r="13" spans="1:7" ht="30" customHeight="1">
      <c r="A13" s="32"/>
      <c r="B13" s="3" t="s">
        <v>42</v>
      </c>
      <c r="C13" s="182">
        <v>16618</v>
      </c>
      <c r="D13" s="183">
        <v>-0.009713366307133042</v>
      </c>
      <c r="E13" s="182">
        <v>38902</v>
      </c>
      <c r="F13" s="183">
        <v>-0.2893054185392232</v>
      </c>
      <c r="G13" s="235" t="s">
        <v>90</v>
      </c>
    </row>
    <row r="14" spans="1:7" ht="30" customHeight="1">
      <c r="A14" s="33" t="s">
        <v>6</v>
      </c>
      <c r="B14" s="3" t="s">
        <v>43</v>
      </c>
      <c r="C14" s="182">
        <v>0</v>
      </c>
      <c r="D14" s="183" t="s">
        <v>96</v>
      </c>
      <c r="E14" s="182">
        <v>0</v>
      </c>
      <c r="F14" s="183" t="s">
        <v>96</v>
      </c>
      <c r="G14" s="233"/>
    </row>
    <row r="15" spans="1:7" ht="30" customHeight="1">
      <c r="A15" s="34"/>
      <c r="B15" s="3" t="s">
        <v>1</v>
      </c>
      <c r="C15" s="182">
        <v>16618</v>
      </c>
      <c r="D15" s="183">
        <v>-0.009713366307133042</v>
      </c>
      <c r="E15" s="182">
        <v>38902</v>
      </c>
      <c r="F15" s="183">
        <v>-0.2893054185392232</v>
      </c>
      <c r="G15" s="234"/>
    </row>
    <row r="16" spans="1:7" ht="30" customHeight="1">
      <c r="A16" s="33"/>
      <c r="B16" s="3" t="s">
        <v>42</v>
      </c>
      <c r="C16" s="182">
        <v>71741</v>
      </c>
      <c r="D16" s="183">
        <v>-0.044472562599893406</v>
      </c>
      <c r="E16" s="182">
        <v>238844</v>
      </c>
      <c r="F16" s="183">
        <v>-0.165097142697344</v>
      </c>
      <c r="G16" s="235" t="s">
        <v>90</v>
      </c>
    </row>
    <row r="17" spans="1:7" ht="30" customHeight="1">
      <c r="A17" s="33" t="s">
        <v>7</v>
      </c>
      <c r="B17" s="3" t="s">
        <v>43</v>
      </c>
      <c r="C17" s="182">
        <v>0</v>
      </c>
      <c r="D17" s="183" t="s">
        <v>96</v>
      </c>
      <c r="E17" s="182">
        <v>0</v>
      </c>
      <c r="F17" s="183" t="s">
        <v>96</v>
      </c>
      <c r="G17" s="231" t="s">
        <v>90</v>
      </c>
    </row>
    <row r="18" spans="1:7" ht="30" customHeight="1">
      <c r="A18" s="34"/>
      <c r="B18" s="3" t="s">
        <v>1</v>
      </c>
      <c r="C18" s="182">
        <v>71741</v>
      </c>
      <c r="D18" s="183">
        <v>-0.044472562599893406</v>
      </c>
      <c r="E18" s="182">
        <v>238844</v>
      </c>
      <c r="F18" s="183">
        <v>-0.165097142697344</v>
      </c>
      <c r="G18" s="236" t="s">
        <v>90</v>
      </c>
    </row>
    <row r="19" spans="1:7" ht="30" customHeight="1">
      <c r="A19" s="32"/>
      <c r="B19" s="3" t="s">
        <v>42</v>
      </c>
      <c r="C19" s="182">
        <v>58154</v>
      </c>
      <c r="D19" s="183">
        <v>0.01246561509801869</v>
      </c>
      <c r="E19" s="182">
        <v>243865</v>
      </c>
      <c r="F19" s="183">
        <v>0.047251161632211325</v>
      </c>
      <c r="G19" s="235" t="s">
        <v>90</v>
      </c>
    </row>
    <row r="20" spans="1:7" ht="30" customHeight="1">
      <c r="A20" s="33" t="s">
        <v>8</v>
      </c>
      <c r="B20" s="3" t="s">
        <v>43</v>
      </c>
      <c r="C20" s="182">
        <v>2096</v>
      </c>
      <c r="D20" s="183">
        <v>2.895910780669145</v>
      </c>
      <c r="E20" s="182">
        <v>0</v>
      </c>
      <c r="F20" s="183" t="s">
        <v>96</v>
      </c>
      <c r="G20" s="233" t="s">
        <v>90</v>
      </c>
    </row>
    <row r="21" spans="1:7" ht="30" customHeight="1">
      <c r="A21" s="34"/>
      <c r="B21" s="3" t="s">
        <v>1</v>
      </c>
      <c r="C21" s="182">
        <v>60250</v>
      </c>
      <c r="D21" s="183">
        <v>0.0392231268110943</v>
      </c>
      <c r="E21" s="182">
        <v>243865</v>
      </c>
      <c r="F21" s="183">
        <v>0.047251161632211325</v>
      </c>
      <c r="G21" s="236" t="s">
        <v>90</v>
      </c>
    </row>
    <row r="22" spans="1:7" ht="30" customHeight="1">
      <c r="A22" s="32"/>
      <c r="B22" s="3" t="s">
        <v>42</v>
      </c>
      <c r="C22" s="182">
        <v>152278</v>
      </c>
      <c r="D22" s="183">
        <v>0.013875387831737696</v>
      </c>
      <c r="E22" s="182">
        <v>735925</v>
      </c>
      <c r="F22" s="183">
        <v>-0.03367766451804355</v>
      </c>
      <c r="G22" s="235" t="s">
        <v>90</v>
      </c>
    </row>
    <row r="23" spans="1:7" ht="30" customHeight="1">
      <c r="A23" s="33" t="s">
        <v>9</v>
      </c>
      <c r="B23" s="3" t="s">
        <v>43</v>
      </c>
      <c r="C23" s="182">
        <v>16953</v>
      </c>
      <c r="D23" s="183">
        <v>-0.0934709373830277</v>
      </c>
      <c r="E23" s="182">
        <v>0</v>
      </c>
      <c r="F23" s="183" t="s">
        <v>96</v>
      </c>
      <c r="G23" s="233"/>
    </row>
    <row r="24" spans="1:7" ht="30" customHeight="1">
      <c r="A24" s="34"/>
      <c r="B24" s="3" t="s">
        <v>1</v>
      </c>
      <c r="C24" s="182">
        <v>169231</v>
      </c>
      <c r="D24" s="183">
        <v>0.001989401699280524</v>
      </c>
      <c r="E24" s="182">
        <v>735925</v>
      </c>
      <c r="F24" s="183">
        <v>-0.03367766451804355</v>
      </c>
      <c r="G24" s="236"/>
    </row>
    <row r="25" spans="1:7" ht="30" customHeight="1">
      <c r="A25" s="25" t="s">
        <v>15</v>
      </c>
      <c r="B25" s="3" t="s">
        <v>42</v>
      </c>
      <c r="C25" s="182">
        <v>2035</v>
      </c>
      <c r="D25" s="183">
        <v>0.17562102830733672</v>
      </c>
      <c r="E25" s="182">
        <v>0</v>
      </c>
      <c r="F25" s="183" t="s">
        <v>96</v>
      </c>
      <c r="G25" s="237"/>
    </row>
    <row r="26" spans="1:7" ht="30" customHeight="1">
      <c r="A26" s="25" t="s">
        <v>16</v>
      </c>
      <c r="B26" s="3" t="s">
        <v>42</v>
      </c>
      <c r="C26" s="182">
        <v>0</v>
      </c>
      <c r="D26" s="183" t="s">
        <v>97</v>
      </c>
      <c r="E26" s="182">
        <v>0</v>
      </c>
      <c r="F26" s="183" t="s">
        <v>97</v>
      </c>
      <c r="G26" s="236"/>
    </row>
    <row r="27" spans="1:7" ht="30" customHeight="1">
      <c r="A27" s="25" t="s">
        <v>17</v>
      </c>
      <c r="B27" s="3" t="s">
        <v>42</v>
      </c>
      <c r="C27" s="182">
        <v>921</v>
      </c>
      <c r="D27" s="183">
        <v>0.04067796610169494</v>
      </c>
      <c r="E27" s="182">
        <v>516</v>
      </c>
      <c r="F27" s="183">
        <v>-0.047970479704797064</v>
      </c>
      <c r="G27" s="236"/>
    </row>
    <row r="28" spans="1:7" ht="30" customHeight="1">
      <c r="A28" s="25"/>
      <c r="B28" s="3" t="s">
        <v>42</v>
      </c>
      <c r="C28" s="182">
        <v>19415</v>
      </c>
      <c r="D28" s="183">
        <v>-0.04038157374456308</v>
      </c>
      <c r="E28" s="182">
        <v>20749</v>
      </c>
      <c r="F28" s="183">
        <v>-0.3917389774859287</v>
      </c>
      <c r="G28" s="235"/>
    </row>
    <row r="29" spans="1:7" ht="30" customHeight="1">
      <c r="A29" s="23" t="s">
        <v>18</v>
      </c>
      <c r="B29" s="3" t="s">
        <v>43</v>
      </c>
      <c r="C29" s="182">
        <v>0</v>
      </c>
      <c r="D29" s="183" t="s">
        <v>96</v>
      </c>
      <c r="E29" s="182">
        <v>0</v>
      </c>
      <c r="F29" s="183" t="s">
        <v>96</v>
      </c>
      <c r="G29" s="233"/>
    </row>
    <row r="30" spans="1:7" ht="30" customHeight="1">
      <c r="A30" s="24"/>
      <c r="B30" s="3" t="s">
        <v>1</v>
      </c>
      <c r="C30" s="182">
        <v>19415</v>
      </c>
      <c r="D30" s="183">
        <v>-0.04038157374456308</v>
      </c>
      <c r="E30" s="182">
        <v>20749</v>
      </c>
      <c r="F30" s="183">
        <v>-0.3917389774859287</v>
      </c>
      <c r="G30" s="236"/>
    </row>
    <row r="31" spans="1:7" ht="30" customHeight="1">
      <c r="A31" s="163" t="s">
        <v>71</v>
      </c>
      <c r="B31" s="3" t="s">
        <v>42</v>
      </c>
      <c r="C31" s="182">
        <v>7821</v>
      </c>
      <c r="D31" s="183">
        <v>0.14241893076248902</v>
      </c>
      <c r="E31" s="182">
        <v>498</v>
      </c>
      <c r="F31" s="183">
        <v>-0.26331360946745563</v>
      </c>
      <c r="G31" s="235"/>
    </row>
    <row r="32" spans="1:7" ht="30" customHeight="1">
      <c r="A32" s="25"/>
      <c r="B32" s="3" t="s">
        <v>42</v>
      </c>
      <c r="C32" s="182">
        <v>75668</v>
      </c>
      <c r="D32" s="183">
        <v>0.06767129472852473</v>
      </c>
      <c r="E32" s="182">
        <v>179060</v>
      </c>
      <c r="F32" s="183">
        <v>-0.03826322347784983</v>
      </c>
      <c r="G32" s="231"/>
    </row>
    <row r="33" spans="1:7" ht="30" customHeight="1">
      <c r="A33" s="33" t="s">
        <v>19</v>
      </c>
      <c r="B33" s="8" t="s">
        <v>43</v>
      </c>
      <c r="C33" s="186">
        <v>0</v>
      </c>
      <c r="D33" s="187" t="s">
        <v>96</v>
      </c>
      <c r="E33" s="186">
        <v>0</v>
      </c>
      <c r="F33" s="187" t="s">
        <v>96</v>
      </c>
      <c r="G33" s="234"/>
    </row>
    <row r="34" spans="1:7" ht="30" customHeight="1">
      <c r="A34" s="33"/>
      <c r="B34" s="8" t="s">
        <v>1</v>
      </c>
      <c r="C34" s="182">
        <v>75668</v>
      </c>
      <c r="D34" s="188">
        <v>0.06767129472852473</v>
      </c>
      <c r="E34" s="182">
        <v>179060</v>
      </c>
      <c r="F34" s="188">
        <v>-0.03826322347784983</v>
      </c>
      <c r="G34" s="235"/>
    </row>
    <row r="35" spans="1:7" ht="30" customHeight="1" thickBot="1">
      <c r="A35" s="32" t="s">
        <v>31</v>
      </c>
      <c r="B35" s="4" t="s">
        <v>42</v>
      </c>
      <c r="C35" s="182">
        <v>24444</v>
      </c>
      <c r="D35" s="183">
        <v>0.21945622349713156</v>
      </c>
      <c r="E35" s="182">
        <v>706</v>
      </c>
      <c r="F35" s="183">
        <v>-0.08072916666666663</v>
      </c>
      <c r="G35" s="236"/>
    </row>
    <row r="36" spans="1:7" ht="30" customHeight="1">
      <c r="A36" s="173"/>
      <c r="B36" s="166" t="s">
        <v>42</v>
      </c>
      <c r="C36" s="180">
        <v>701625</v>
      </c>
      <c r="D36" s="181">
        <v>0.036883725673041434</v>
      </c>
      <c r="E36" s="180">
        <v>829177</v>
      </c>
      <c r="F36" s="181">
        <v>-0.07063149942725466</v>
      </c>
      <c r="G36" s="230"/>
    </row>
    <row r="37" spans="1:7" ht="30" customHeight="1">
      <c r="A37" s="174" t="s">
        <v>38</v>
      </c>
      <c r="B37" s="167" t="s">
        <v>43</v>
      </c>
      <c r="C37" s="182">
        <v>50155</v>
      </c>
      <c r="D37" s="183">
        <v>0.5659735231672287</v>
      </c>
      <c r="E37" s="182">
        <v>12039</v>
      </c>
      <c r="F37" s="183">
        <v>-0.5364266461301501</v>
      </c>
      <c r="G37" s="233"/>
    </row>
    <row r="38" spans="1:7" ht="30" customHeight="1" thickBot="1">
      <c r="A38" s="175"/>
      <c r="B38" s="7" t="s">
        <v>1</v>
      </c>
      <c r="C38" s="189">
        <v>751780</v>
      </c>
      <c r="D38" s="185">
        <v>0.06079484122224654</v>
      </c>
      <c r="E38" s="189">
        <v>841216</v>
      </c>
      <c r="F38" s="185">
        <v>-0.08380637881685626</v>
      </c>
      <c r="G38" s="232"/>
    </row>
    <row r="39" spans="1:7" ht="30" customHeight="1">
      <c r="A39" s="33"/>
      <c r="B39" s="168" t="s">
        <v>42</v>
      </c>
      <c r="C39" s="180">
        <v>301381</v>
      </c>
      <c r="D39" s="190">
        <v>0.04518798270163793</v>
      </c>
      <c r="E39" s="180">
        <v>445584</v>
      </c>
      <c r="F39" s="190">
        <v>-0.18667679098157175</v>
      </c>
      <c r="G39" s="230"/>
    </row>
    <row r="40" spans="1:7" ht="30" customHeight="1">
      <c r="A40" s="33" t="s">
        <v>10</v>
      </c>
      <c r="B40" s="3" t="s">
        <v>43</v>
      </c>
      <c r="C40" s="182">
        <v>30795</v>
      </c>
      <c r="D40" s="183">
        <v>0.35894267684568204</v>
      </c>
      <c r="E40" s="182">
        <v>11897</v>
      </c>
      <c r="F40" s="183">
        <v>-0.5418944936465152</v>
      </c>
      <c r="G40" s="233"/>
    </row>
    <row r="41" spans="1:7" ht="30" customHeight="1">
      <c r="A41" s="34"/>
      <c r="B41" s="3" t="s">
        <v>1</v>
      </c>
      <c r="C41" s="182">
        <v>332176</v>
      </c>
      <c r="D41" s="183">
        <v>0.06804882126734668</v>
      </c>
      <c r="E41" s="182">
        <v>457481</v>
      </c>
      <c r="F41" s="183">
        <v>-0.20275309937158648</v>
      </c>
      <c r="G41" s="236"/>
    </row>
    <row r="42" spans="1:7" ht="30" customHeight="1">
      <c r="A42" s="25"/>
      <c r="B42" s="3" t="s">
        <v>42</v>
      </c>
      <c r="C42" s="182">
        <v>129842</v>
      </c>
      <c r="D42" s="183">
        <v>0.10898344749833444</v>
      </c>
      <c r="E42" s="182">
        <v>117570</v>
      </c>
      <c r="F42" s="183">
        <v>0.031315789473684186</v>
      </c>
      <c r="G42" s="235"/>
    </row>
    <row r="43" spans="1:7" ht="30" customHeight="1">
      <c r="A43" s="23" t="s">
        <v>11</v>
      </c>
      <c r="B43" s="3" t="s">
        <v>43</v>
      </c>
      <c r="C43" s="182">
        <v>5790</v>
      </c>
      <c r="D43" s="183">
        <v>1.546174142480211</v>
      </c>
      <c r="E43" s="182">
        <v>0</v>
      </c>
      <c r="F43" s="183" t="s">
        <v>96</v>
      </c>
      <c r="G43" s="233"/>
    </row>
    <row r="44" spans="1:7" ht="30" customHeight="1">
      <c r="A44" s="24"/>
      <c r="B44" s="3" t="s">
        <v>1</v>
      </c>
      <c r="C44" s="182">
        <v>135632</v>
      </c>
      <c r="D44" s="183">
        <v>0.13636515969033813</v>
      </c>
      <c r="E44" s="182">
        <v>117570</v>
      </c>
      <c r="F44" s="183">
        <v>0.031315789473684186</v>
      </c>
      <c r="G44" s="236"/>
    </row>
    <row r="45" spans="1:7" ht="30" customHeight="1">
      <c r="A45" s="25"/>
      <c r="B45" s="3" t="s">
        <v>42</v>
      </c>
      <c r="C45" s="182">
        <v>28083</v>
      </c>
      <c r="D45" s="183">
        <v>0.07564731116899037</v>
      </c>
      <c r="E45" s="182">
        <v>0</v>
      </c>
      <c r="F45" s="183" t="s">
        <v>96</v>
      </c>
      <c r="G45" s="238"/>
    </row>
    <row r="46" spans="1:7" ht="30" customHeight="1">
      <c r="A46" s="23" t="s">
        <v>12</v>
      </c>
      <c r="B46" s="3" t="s">
        <v>43</v>
      </c>
      <c r="C46" s="182">
        <v>1177</v>
      </c>
      <c r="D46" s="183">
        <v>1.0685413005272406</v>
      </c>
      <c r="E46" s="182">
        <v>0</v>
      </c>
      <c r="F46" s="183" t="s">
        <v>96</v>
      </c>
      <c r="G46" s="233"/>
    </row>
    <row r="47" spans="1:7" ht="30" customHeight="1" thickBot="1">
      <c r="A47" s="95"/>
      <c r="B47" s="177" t="s">
        <v>1</v>
      </c>
      <c r="C47" s="191">
        <v>29260</v>
      </c>
      <c r="D47" s="192">
        <v>0.09682498032012599</v>
      </c>
      <c r="E47" s="191">
        <v>0</v>
      </c>
      <c r="F47" s="192" t="s">
        <v>96</v>
      </c>
      <c r="G47" s="259"/>
    </row>
    <row r="48" spans="1:7" ht="30" customHeight="1" thickTop="1">
      <c r="A48" s="23"/>
      <c r="B48" s="176" t="s">
        <v>42</v>
      </c>
      <c r="C48" s="193">
        <v>102570</v>
      </c>
      <c r="D48" s="187">
        <v>0.01586641312098891</v>
      </c>
      <c r="E48" s="193">
        <v>144594</v>
      </c>
      <c r="F48" s="187">
        <v>0.032556146677616304</v>
      </c>
      <c r="G48" s="258"/>
    </row>
    <row r="49" spans="1:7" ht="30" customHeight="1">
      <c r="A49" s="23" t="s">
        <v>20</v>
      </c>
      <c r="B49" s="3" t="s">
        <v>43</v>
      </c>
      <c r="C49" s="182">
        <v>9548</v>
      </c>
      <c r="D49" s="183">
        <v>0.5706530679388058</v>
      </c>
      <c r="E49" s="182">
        <v>142</v>
      </c>
      <c r="F49" s="183" t="s">
        <v>96</v>
      </c>
      <c r="G49" s="233"/>
    </row>
    <row r="50" spans="1:7" ht="30" customHeight="1">
      <c r="A50" s="24"/>
      <c r="B50" s="3" t="s">
        <v>1</v>
      </c>
      <c r="C50" s="182">
        <v>112118</v>
      </c>
      <c r="D50" s="183">
        <v>0.04737171522789052</v>
      </c>
      <c r="E50" s="182">
        <v>144736</v>
      </c>
      <c r="F50" s="183">
        <v>0.0335701788838505</v>
      </c>
      <c r="G50" s="236"/>
    </row>
    <row r="51" spans="1:7" ht="30" customHeight="1">
      <c r="A51" s="25"/>
      <c r="B51" s="3" t="s">
        <v>42</v>
      </c>
      <c r="C51" s="182">
        <v>40634</v>
      </c>
      <c r="D51" s="183">
        <v>-0.09014778325123152</v>
      </c>
      <c r="E51" s="182">
        <v>22245</v>
      </c>
      <c r="F51" s="183">
        <v>0.6071815620258652</v>
      </c>
      <c r="G51" s="235"/>
    </row>
    <row r="52" spans="1:7" ht="30" customHeight="1">
      <c r="A52" s="23" t="s">
        <v>21</v>
      </c>
      <c r="B52" s="3" t="s">
        <v>43</v>
      </c>
      <c r="C52" s="182">
        <v>2345</v>
      </c>
      <c r="D52" s="183">
        <v>4.269662921348314</v>
      </c>
      <c r="E52" s="182">
        <v>0</v>
      </c>
      <c r="F52" s="183" t="s">
        <v>96</v>
      </c>
      <c r="G52" s="233"/>
    </row>
    <row r="53" spans="1:7" ht="30" customHeight="1">
      <c r="A53" s="24"/>
      <c r="B53" s="3" t="s">
        <v>1</v>
      </c>
      <c r="C53" s="182">
        <v>42979</v>
      </c>
      <c r="D53" s="183">
        <v>-0.047134464028378176</v>
      </c>
      <c r="E53" s="182">
        <v>22245</v>
      </c>
      <c r="F53" s="183">
        <v>0.6071815620258652</v>
      </c>
      <c r="G53" s="236"/>
    </row>
    <row r="54" spans="1:7" ht="30" customHeight="1">
      <c r="A54" s="164" t="s">
        <v>72</v>
      </c>
      <c r="B54" s="3" t="s">
        <v>42</v>
      </c>
      <c r="C54" s="182">
        <v>14425</v>
      </c>
      <c r="D54" s="183">
        <v>0.07761840729119984</v>
      </c>
      <c r="E54" s="182">
        <v>5949</v>
      </c>
      <c r="F54" s="183">
        <v>0.038038736695166664</v>
      </c>
      <c r="G54" s="235"/>
    </row>
    <row r="55" spans="1:7" ht="30" customHeight="1">
      <c r="A55" s="25"/>
      <c r="B55" s="3" t="s">
        <v>42</v>
      </c>
      <c r="C55" s="182">
        <v>36473</v>
      </c>
      <c r="D55" s="183">
        <v>0.0014827425245065307</v>
      </c>
      <c r="E55" s="182">
        <v>41938</v>
      </c>
      <c r="F55" s="183">
        <v>0.5744265495363592</v>
      </c>
      <c r="G55" s="235"/>
    </row>
    <row r="56" spans="1:7" ht="30" customHeight="1">
      <c r="A56" s="23" t="s">
        <v>22</v>
      </c>
      <c r="B56" s="3" t="s">
        <v>43</v>
      </c>
      <c r="C56" s="182">
        <v>0</v>
      </c>
      <c r="D56" s="183" t="s">
        <v>96</v>
      </c>
      <c r="E56" s="182">
        <v>0</v>
      </c>
      <c r="F56" s="183" t="s">
        <v>96</v>
      </c>
      <c r="G56" s="233"/>
    </row>
    <row r="57" spans="1:7" ht="30" customHeight="1">
      <c r="A57" s="24"/>
      <c r="B57" s="3" t="s">
        <v>1</v>
      </c>
      <c r="C57" s="182">
        <v>36473</v>
      </c>
      <c r="D57" s="183">
        <v>0.0014827425245065307</v>
      </c>
      <c r="E57" s="182">
        <v>41938</v>
      </c>
      <c r="F57" s="183">
        <v>0.5744265495363592</v>
      </c>
      <c r="G57" s="236"/>
    </row>
    <row r="58" spans="1:7" ht="30" customHeight="1">
      <c r="A58" s="32"/>
      <c r="B58" s="3" t="s">
        <v>42</v>
      </c>
      <c r="C58" s="182">
        <v>24315</v>
      </c>
      <c r="D58" s="183">
        <v>-0.032084710003582706</v>
      </c>
      <c r="E58" s="182">
        <v>3042</v>
      </c>
      <c r="F58" s="183">
        <v>0.6310991957104557</v>
      </c>
      <c r="G58" s="235"/>
    </row>
    <row r="59" spans="1:7" ht="30" customHeight="1">
      <c r="A59" s="33" t="s">
        <v>23</v>
      </c>
      <c r="B59" s="9" t="s">
        <v>43</v>
      </c>
      <c r="C59" s="186">
        <v>500</v>
      </c>
      <c r="D59" s="187" t="s">
        <v>96</v>
      </c>
      <c r="E59" s="186">
        <v>0</v>
      </c>
      <c r="F59" s="187" t="s">
        <v>96</v>
      </c>
      <c r="G59" s="240"/>
    </row>
    <row r="60" spans="1:7" ht="30" customHeight="1">
      <c r="A60" s="34"/>
      <c r="B60" s="3" t="s">
        <v>1</v>
      </c>
      <c r="C60" s="182">
        <v>24815</v>
      </c>
      <c r="D60" s="187">
        <v>-0.012181043748258458</v>
      </c>
      <c r="E60" s="182">
        <v>3042</v>
      </c>
      <c r="F60" s="187">
        <v>0.6310991957104557</v>
      </c>
      <c r="G60" s="236"/>
    </row>
    <row r="61" spans="1:7" ht="30" customHeight="1" thickBot="1">
      <c r="A61" s="32" t="s">
        <v>73</v>
      </c>
      <c r="B61" s="10" t="s">
        <v>42</v>
      </c>
      <c r="C61" s="194">
        <v>23902</v>
      </c>
      <c r="D61" s="195">
        <v>-0.027266807748656974</v>
      </c>
      <c r="E61" s="194">
        <v>48255</v>
      </c>
      <c r="F61" s="195">
        <v>0.1426981458239598</v>
      </c>
      <c r="G61" s="235"/>
    </row>
    <row r="62" spans="1:7" s="11" customFormat="1" ht="30" customHeight="1">
      <c r="A62" s="254" t="s">
        <v>51</v>
      </c>
      <c r="B62" s="169" t="s">
        <v>42</v>
      </c>
      <c r="C62" s="180">
        <v>6590420</v>
      </c>
      <c r="D62" s="181">
        <v>-0.035224928316217596</v>
      </c>
      <c r="E62" s="180">
        <v>64679730</v>
      </c>
      <c r="F62" s="181">
        <v>-0.029825781902485415</v>
      </c>
      <c r="G62" s="230"/>
    </row>
    <row r="63" spans="1:7" s="11" customFormat="1" ht="30" customHeight="1">
      <c r="A63" s="255"/>
      <c r="B63" s="170" t="s">
        <v>43</v>
      </c>
      <c r="C63" s="182">
        <v>4136497</v>
      </c>
      <c r="D63" s="183">
        <v>0.06310529774551599</v>
      </c>
      <c r="E63" s="182">
        <v>245573980</v>
      </c>
      <c r="F63" s="183">
        <v>0.047818361853660285</v>
      </c>
      <c r="G63" s="241"/>
    </row>
    <row r="64" spans="1:7" s="11" customFormat="1" ht="30" customHeight="1" thickBot="1">
      <c r="A64" s="256"/>
      <c r="B64" s="12" t="s">
        <v>1</v>
      </c>
      <c r="C64" s="184">
        <v>10726917</v>
      </c>
      <c r="D64" s="185">
        <v>0.000458589815332866</v>
      </c>
      <c r="E64" s="184">
        <v>310253710</v>
      </c>
      <c r="F64" s="185">
        <v>0.030623050574066557</v>
      </c>
      <c r="G64" s="232"/>
    </row>
    <row r="65" spans="1:7" ht="30" customHeight="1">
      <c r="A65" s="33"/>
      <c r="B65" s="168" t="s">
        <v>42</v>
      </c>
      <c r="C65" s="180">
        <v>614553</v>
      </c>
      <c r="D65" s="190">
        <v>0.01474682227528068</v>
      </c>
      <c r="E65" s="180">
        <v>3051067</v>
      </c>
      <c r="F65" s="190">
        <v>-0.2943769017697545</v>
      </c>
      <c r="G65" s="242"/>
    </row>
    <row r="66" spans="1:7" ht="30" customHeight="1">
      <c r="A66" s="33" t="s">
        <v>74</v>
      </c>
      <c r="B66" s="3" t="s">
        <v>43</v>
      </c>
      <c r="C66" s="182">
        <v>2644607</v>
      </c>
      <c r="D66" s="183">
        <v>0.03931717914517319</v>
      </c>
      <c r="E66" s="182">
        <v>195041000</v>
      </c>
      <c r="F66" s="183">
        <v>0.013278956801828778</v>
      </c>
      <c r="G66" s="243"/>
    </row>
    <row r="67" spans="1:7" ht="30" customHeight="1">
      <c r="A67" s="34"/>
      <c r="B67" s="3" t="s">
        <v>1</v>
      </c>
      <c r="C67" s="182">
        <v>3259160</v>
      </c>
      <c r="D67" s="183">
        <v>0.034593534853837093</v>
      </c>
      <c r="E67" s="182">
        <v>198092067</v>
      </c>
      <c r="F67" s="183">
        <v>0.006519693900276291</v>
      </c>
      <c r="G67" s="244"/>
    </row>
    <row r="68" spans="1:7" ht="30" customHeight="1">
      <c r="A68" s="26" t="s">
        <v>2</v>
      </c>
      <c r="B68" s="3" t="s">
        <v>42</v>
      </c>
      <c r="C68" s="182">
        <v>5759338</v>
      </c>
      <c r="D68" s="183">
        <v>-0.042686941430473246</v>
      </c>
      <c r="E68" s="182">
        <v>61487569</v>
      </c>
      <c r="F68" s="183">
        <v>-0.011560282835146873</v>
      </c>
      <c r="G68" s="235" t="s">
        <v>90</v>
      </c>
    </row>
    <row r="69" spans="1:7" ht="30" customHeight="1">
      <c r="A69" s="26" t="s">
        <v>45</v>
      </c>
      <c r="B69" s="3" t="s">
        <v>43</v>
      </c>
      <c r="C69" s="182">
        <v>1450320</v>
      </c>
      <c r="D69" s="183">
        <v>0.10998436415373192</v>
      </c>
      <c r="E69" s="182">
        <v>50433379</v>
      </c>
      <c r="F69" s="183">
        <v>0.20638382820101997</v>
      </c>
      <c r="G69" s="245"/>
    </row>
    <row r="70" spans="1:7" ht="30" customHeight="1">
      <c r="A70" s="26"/>
      <c r="B70" s="3" t="s">
        <v>1</v>
      </c>
      <c r="C70" s="182">
        <v>7209658</v>
      </c>
      <c r="D70" s="183">
        <v>-0.015445538172618511</v>
      </c>
      <c r="E70" s="182">
        <v>111920948</v>
      </c>
      <c r="F70" s="183">
        <v>0.07603763419362508</v>
      </c>
      <c r="G70" s="236" t="s">
        <v>90</v>
      </c>
    </row>
    <row r="71" spans="1:7" ht="30" customHeight="1">
      <c r="A71" s="25"/>
      <c r="B71" s="3" t="s">
        <v>42</v>
      </c>
      <c r="C71" s="182">
        <v>90769</v>
      </c>
      <c r="D71" s="183">
        <v>0.04926768931993952</v>
      </c>
      <c r="E71" s="182">
        <v>16958</v>
      </c>
      <c r="F71" s="183">
        <v>-0.2767826680313886</v>
      </c>
      <c r="G71" s="235" t="s">
        <v>90</v>
      </c>
    </row>
    <row r="72" spans="1:7" ht="30" customHeight="1">
      <c r="A72" s="23" t="s">
        <v>13</v>
      </c>
      <c r="B72" s="3" t="s">
        <v>43</v>
      </c>
      <c r="C72" s="182">
        <v>9627</v>
      </c>
      <c r="D72" s="183">
        <v>-0.06940550990816818</v>
      </c>
      <c r="E72" s="182">
        <v>15427</v>
      </c>
      <c r="F72" s="183">
        <v>-0.4865368613746047</v>
      </c>
      <c r="G72" s="233" t="s">
        <v>90</v>
      </c>
    </row>
    <row r="73" spans="1:7" ht="30" customHeight="1">
      <c r="A73" s="26"/>
      <c r="B73" s="3" t="s">
        <v>1</v>
      </c>
      <c r="C73" s="182">
        <v>100396</v>
      </c>
      <c r="D73" s="183">
        <v>0.03659191343493173</v>
      </c>
      <c r="E73" s="182">
        <v>32385</v>
      </c>
      <c r="F73" s="183">
        <v>-0.394593685155067</v>
      </c>
      <c r="G73" s="234" t="s">
        <v>90</v>
      </c>
    </row>
    <row r="74" spans="1:7" ht="30" customHeight="1">
      <c r="A74" s="25" t="s">
        <v>24</v>
      </c>
      <c r="B74" s="3" t="s">
        <v>42</v>
      </c>
      <c r="C74" s="182">
        <v>1892</v>
      </c>
      <c r="D74" s="183">
        <v>-0.1419501133786848</v>
      </c>
      <c r="E74" s="182">
        <v>1332</v>
      </c>
      <c r="F74" s="183">
        <v>0.013698630136986356</v>
      </c>
      <c r="G74" s="236" t="s">
        <v>90</v>
      </c>
    </row>
    <row r="75" spans="1:7" ht="30" customHeight="1">
      <c r="A75" s="25" t="s">
        <v>25</v>
      </c>
      <c r="B75" s="3" t="s">
        <v>42</v>
      </c>
      <c r="C75" s="182">
        <v>1792</v>
      </c>
      <c r="D75" s="183">
        <v>-0.10845771144278604</v>
      </c>
      <c r="E75" s="182">
        <v>294</v>
      </c>
      <c r="F75" s="183">
        <v>-0.2668329177057357</v>
      </c>
      <c r="G75" s="233" t="s">
        <v>90</v>
      </c>
    </row>
    <row r="76" spans="1:7" ht="30" customHeight="1">
      <c r="A76" s="25" t="s">
        <v>75</v>
      </c>
      <c r="B76" s="3" t="s">
        <v>42</v>
      </c>
      <c r="C76" s="182">
        <v>15525</v>
      </c>
      <c r="D76" s="183">
        <v>-0.051097121202860474</v>
      </c>
      <c r="E76" s="182">
        <v>79399</v>
      </c>
      <c r="F76" s="183">
        <v>0.21798156130635538</v>
      </c>
      <c r="G76" s="235" t="s">
        <v>90</v>
      </c>
    </row>
    <row r="77" spans="1:7" ht="30" customHeight="1">
      <c r="A77" s="25" t="s">
        <v>26</v>
      </c>
      <c r="B77" s="3" t="s">
        <v>42</v>
      </c>
      <c r="C77" s="182">
        <v>2442</v>
      </c>
      <c r="D77" s="183">
        <v>-0.14645228940929744</v>
      </c>
      <c r="E77" s="182">
        <v>1613</v>
      </c>
      <c r="F77" s="183">
        <v>-0.12193794229722377</v>
      </c>
      <c r="G77" s="236" t="s">
        <v>90</v>
      </c>
    </row>
    <row r="78" spans="1:7" ht="30" customHeight="1">
      <c r="A78" s="25" t="s">
        <v>27</v>
      </c>
      <c r="B78" s="3" t="s">
        <v>42</v>
      </c>
      <c r="C78" s="182">
        <v>1665</v>
      </c>
      <c r="D78" s="183">
        <v>-0.16916167664670656</v>
      </c>
      <c r="E78" s="182">
        <v>163</v>
      </c>
      <c r="F78" s="183">
        <v>-0.035502958579881616</v>
      </c>
      <c r="G78" s="236" t="s">
        <v>90</v>
      </c>
    </row>
    <row r="79" spans="1:7" ht="30" customHeight="1">
      <c r="A79" s="25" t="s">
        <v>28</v>
      </c>
      <c r="B79" s="3" t="s">
        <v>42</v>
      </c>
      <c r="C79" s="182">
        <v>0</v>
      </c>
      <c r="D79" s="183" t="s">
        <v>96</v>
      </c>
      <c r="E79" s="182">
        <v>0</v>
      </c>
      <c r="F79" s="183" t="s">
        <v>96</v>
      </c>
      <c r="G79" s="236" t="s">
        <v>90</v>
      </c>
    </row>
    <row r="80" spans="1:7" ht="30" customHeight="1">
      <c r="A80" s="25"/>
      <c r="B80" s="3" t="s">
        <v>42</v>
      </c>
      <c r="C80" s="182">
        <v>12569</v>
      </c>
      <c r="D80" s="183">
        <v>-0.016817897371714685</v>
      </c>
      <c r="E80" s="182">
        <v>0</v>
      </c>
      <c r="F80" s="183" t="s">
        <v>96</v>
      </c>
      <c r="G80" s="238"/>
    </row>
    <row r="81" spans="1:7" ht="30" customHeight="1">
      <c r="A81" s="23" t="s">
        <v>29</v>
      </c>
      <c r="B81" s="3" t="s">
        <v>43</v>
      </c>
      <c r="C81" s="182">
        <v>0</v>
      </c>
      <c r="D81" s="183" t="s">
        <v>96</v>
      </c>
      <c r="E81" s="182">
        <v>0</v>
      </c>
      <c r="F81" s="183" t="s">
        <v>96</v>
      </c>
      <c r="G81" s="233" t="s">
        <v>90</v>
      </c>
    </row>
    <row r="82" spans="1:7" ht="30" customHeight="1">
      <c r="A82" s="23"/>
      <c r="B82" s="3" t="s">
        <v>1</v>
      </c>
      <c r="C82" s="182">
        <v>12569</v>
      </c>
      <c r="D82" s="183">
        <v>-0.016817897371714685</v>
      </c>
      <c r="E82" s="182">
        <v>0</v>
      </c>
      <c r="F82" s="183" t="s">
        <v>96</v>
      </c>
      <c r="G82" s="234" t="s">
        <v>90</v>
      </c>
    </row>
    <row r="83" spans="1:7" ht="30" customHeight="1">
      <c r="A83" s="25"/>
      <c r="B83" s="3" t="s">
        <v>42</v>
      </c>
      <c r="C83" s="182">
        <v>33641</v>
      </c>
      <c r="D83" s="183">
        <v>0.07212059404678439</v>
      </c>
      <c r="E83" s="182">
        <v>37938</v>
      </c>
      <c r="F83" s="183">
        <v>-0.08472858866103739</v>
      </c>
      <c r="G83" s="238"/>
    </row>
    <row r="84" spans="1:7" ht="30" customHeight="1">
      <c r="A84" s="23" t="s">
        <v>50</v>
      </c>
      <c r="B84" s="3" t="s">
        <v>43</v>
      </c>
      <c r="C84" s="182">
        <v>23799</v>
      </c>
      <c r="D84" s="183">
        <v>0.3337256220578346</v>
      </c>
      <c r="E84" s="182">
        <v>58942</v>
      </c>
      <c r="F84" s="183">
        <v>3.291059988351776</v>
      </c>
      <c r="G84" s="233" t="s">
        <v>90</v>
      </c>
    </row>
    <row r="85" spans="1:7" ht="30" customHeight="1">
      <c r="A85" s="24"/>
      <c r="B85" s="3" t="s">
        <v>1</v>
      </c>
      <c r="C85" s="182">
        <v>57440</v>
      </c>
      <c r="D85" s="183">
        <v>0.1669578643695908</v>
      </c>
      <c r="E85" s="182">
        <v>96880</v>
      </c>
      <c r="F85" s="183">
        <v>0.7555177037654477</v>
      </c>
      <c r="G85" s="234" t="s">
        <v>90</v>
      </c>
    </row>
    <row r="86" spans="1:7" ht="30" customHeight="1">
      <c r="A86" s="25" t="s">
        <v>33</v>
      </c>
      <c r="B86" s="3" t="s">
        <v>42</v>
      </c>
      <c r="C86" s="182">
        <v>7164</v>
      </c>
      <c r="D86" s="183">
        <v>-0.15188824434710546</v>
      </c>
      <c r="E86" s="182">
        <v>3397</v>
      </c>
      <c r="F86" s="183">
        <v>-0.08756379264034386</v>
      </c>
      <c r="G86" s="234" t="s">
        <v>90</v>
      </c>
    </row>
    <row r="87" spans="1:7" ht="30" customHeight="1">
      <c r="A87" s="25"/>
      <c r="B87" s="171" t="s">
        <v>54</v>
      </c>
      <c r="C87" s="182">
        <v>49070</v>
      </c>
      <c r="D87" s="183">
        <v>0.0973946103097394</v>
      </c>
      <c r="E87" s="182">
        <v>0</v>
      </c>
      <c r="F87" s="183" t="s">
        <v>96</v>
      </c>
      <c r="G87" s="246"/>
    </row>
    <row r="88" spans="1:7" ht="30" customHeight="1">
      <c r="A88" s="23" t="s">
        <v>53</v>
      </c>
      <c r="B88" s="8" t="s">
        <v>55</v>
      </c>
      <c r="C88" s="193">
        <v>8144</v>
      </c>
      <c r="D88" s="187">
        <v>-0.2975071163633227</v>
      </c>
      <c r="E88" s="193">
        <v>25232</v>
      </c>
      <c r="F88" s="187">
        <v>-0.22929839029903176</v>
      </c>
      <c r="G88" s="233"/>
    </row>
    <row r="89" spans="1:7" ht="30" customHeight="1" thickBot="1">
      <c r="A89" s="23"/>
      <c r="B89" s="98" t="s">
        <v>56</v>
      </c>
      <c r="C89" s="186">
        <v>57214</v>
      </c>
      <c r="D89" s="187">
        <v>0.0160900760105136</v>
      </c>
      <c r="E89" s="193">
        <v>25232</v>
      </c>
      <c r="F89" s="187">
        <v>-0.22929839029903176</v>
      </c>
      <c r="G89" s="231"/>
    </row>
    <row r="90" spans="1:7" ht="30" customHeight="1" thickTop="1">
      <c r="A90" s="99" t="s">
        <v>35</v>
      </c>
      <c r="B90" s="172" t="s">
        <v>42</v>
      </c>
      <c r="C90" s="196">
        <v>9577075</v>
      </c>
      <c r="D90" s="197">
        <v>-0.01836484869643007</v>
      </c>
      <c r="E90" s="196">
        <v>85124327</v>
      </c>
      <c r="F90" s="197">
        <v>-0.05230491065021092</v>
      </c>
      <c r="G90" s="247" t="s">
        <v>90</v>
      </c>
    </row>
    <row r="91" spans="1:7" ht="30" customHeight="1">
      <c r="A91" s="29"/>
      <c r="B91" s="3" t="s">
        <v>43</v>
      </c>
      <c r="C91" s="182">
        <v>4481179</v>
      </c>
      <c r="D91" s="183">
        <v>0.07323294858794438</v>
      </c>
      <c r="E91" s="182">
        <v>246842634</v>
      </c>
      <c r="F91" s="183">
        <v>0.04893234601767138</v>
      </c>
      <c r="G91" s="241" t="s">
        <v>90</v>
      </c>
    </row>
    <row r="92" spans="1:7" ht="30" customHeight="1" thickBot="1">
      <c r="A92" s="30" t="s">
        <v>36</v>
      </c>
      <c r="B92" s="28" t="s">
        <v>1</v>
      </c>
      <c r="C92" s="191">
        <v>14058254</v>
      </c>
      <c r="D92" s="192">
        <v>0.009087581807437184</v>
      </c>
      <c r="E92" s="191">
        <v>331966961</v>
      </c>
      <c r="F92" s="192">
        <v>0.020965616449917013</v>
      </c>
      <c r="G92" s="239" t="s">
        <v>90</v>
      </c>
    </row>
    <row r="93" spans="1:7" ht="30" customHeight="1" thickTop="1">
      <c r="A93" s="13"/>
      <c r="B93" s="13"/>
      <c r="C93" s="14" t="s">
        <v>80</v>
      </c>
      <c r="D93" s="15"/>
      <c r="E93" s="15"/>
      <c r="F93" s="16"/>
      <c r="G93" s="16"/>
    </row>
    <row r="94" spans="1:7" ht="30" customHeight="1">
      <c r="A94" s="17" t="s">
        <v>76</v>
      </c>
      <c r="B94" s="18"/>
      <c r="D94" s="17"/>
      <c r="E94" s="17"/>
      <c r="F94" s="19"/>
      <c r="G94" s="19"/>
    </row>
    <row r="95" spans="1:7" ht="33" customHeight="1">
      <c r="A95" s="17" t="s">
        <v>82</v>
      </c>
      <c r="B95" s="2"/>
      <c r="C95" s="178"/>
      <c r="D95" s="5"/>
      <c r="E95" s="1"/>
      <c r="F95" s="5"/>
      <c r="G95" s="19"/>
    </row>
    <row r="96" spans="1:7" ht="30" customHeight="1">
      <c r="A96" s="17" t="s">
        <v>81</v>
      </c>
      <c r="G96" s="1"/>
    </row>
    <row r="97" ht="30" customHeight="1"/>
    <row r="98" ht="30" customHeight="1"/>
    <row r="99" ht="30" customHeight="1"/>
  </sheetData>
  <sheetProtection/>
  <mergeCells count="4">
    <mergeCell ref="C2:D2"/>
    <mergeCell ref="E2:F2"/>
    <mergeCell ref="A62:A64"/>
    <mergeCell ref="A1:G1"/>
  </mergeCells>
  <printOptions horizontalCentered="1" verticalCentered="1"/>
  <pageMargins left="0.35433070866141736" right="0.35433070866141736" top="0.5118110236220472" bottom="0.5118110236220472" header="0.2755905511811024" footer="0.2755905511811024"/>
  <pageSetup fitToHeight="2" horizontalDpi="600" verticalDpi="600" orientation="portrait" paperSize="9" scale="50" r:id="rId1"/>
  <headerFooter alignWithMargins="0">
    <oddHeader>&amp;R&amp;22管理課</oddHeader>
  </headerFooter>
  <rowBreaks count="1" manualBreakCount="1">
    <brk id="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東京航空局</dc:creator>
  <cp:keywords/>
  <dc:description/>
  <cp:lastModifiedBy>test</cp:lastModifiedBy>
  <cp:lastPrinted>2017-11-30T02:29:47Z</cp:lastPrinted>
  <dcterms:created xsi:type="dcterms:W3CDTF">2001-02-01T06:36:37Z</dcterms:created>
  <dcterms:modified xsi:type="dcterms:W3CDTF">2017-11-30T02:29:50Z</dcterms:modified>
  <cp:category/>
  <cp:version/>
  <cp:contentType/>
  <cp:contentStatus/>
</cp:coreProperties>
</file>