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25" windowHeight="8550" activeTab="0"/>
  </bookViews>
  <sheets>
    <sheet name="E-1-1" sheetId="1" r:id="rId1"/>
    <sheet name="E-1-2" sheetId="2" r:id="rId2"/>
    <sheet name="E-1-3" sheetId="3" r:id="rId3"/>
    <sheet name="E-1-4" sheetId="4" r:id="rId4"/>
    <sheet name="E-1-5" sheetId="5" r:id="rId5"/>
    <sheet name="E-1-6" sheetId="6" r:id="rId6"/>
    <sheet name="E-2-1" sheetId="7" r:id="rId7"/>
    <sheet name="E-2-2" sheetId="8" r:id="rId8"/>
    <sheet name="E-2-3" sheetId="9" r:id="rId9"/>
    <sheet name="E-2-4" sheetId="10" r:id="rId10"/>
    <sheet name="E-2-5" sheetId="11" r:id="rId11"/>
    <sheet name="E-2-6" sheetId="12" r:id="rId12"/>
    <sheet name="E-2-7" sheetId="13" r:id="rId13"/>
    <sheet name="E-2-8" sheetId="14" r:id="rId14"/>
    <sheet name="E-2-9" sheetId="15" r:id="rId15"/>
    <sheet name="E-2-10" sheetId="16" r:id="rId16"/>
    <sheet name="E-2-11" sheetId="17" r:id="rId17"/>
  </sheets>
  <definedNames/>
  <calcPr fullCalcOnLoad="1"/>
</workbook>
</file>

<file path=xl/sharedStrings.xml><?xml version="1.0" encoding="utf-8"?>
<sst xmlns="http://schemas.openxmlformats.org/spreadsheetml/2006/main" count="1769" uniqueCount="363">
  <si>
    <t>セキュリティ設備</t>
  </si>
  <si>
    <t>FIS設備</t>
  </si>
  <si>
    <t>MSW設備</t>
  </si>
  <si>
    <t>旅客取扱施設</t>
  </si>
  <si>
    <t>手荷物取扱施設</t>
  </si>
  <si>
    <t>商業施設</t>
  </si>
  <si>
    <t>事務室</t>
  </si>
  <si>
    <t>CIPラウンジ</t>
  </si>
  <si>
    <t>小計</t>
  </si>
  <si>
    <t>単位：㎡</t>
  </si>
  <si>
    <t>備考</t>
  </si>
  <si>
    <t>合計</t>
  </si>
  <si>
    <t>単位：千円</t>
  </si>
  <si>
    <t>項目</t>
  </si>
  <si>
    <t>金額</t>
  </si>
  <si>
    <t>建設中事務費</t>
  </si>
  <si>
    <t>建設中金利</t>
  </si>
  <si>
    <t>建設中借地料</t>
  </si>
  <si>
    <t>不動産取得税</t>
  </si>
  <si>
    <t>事業所税</t>
  </si>
  <si>
    <t>登録免許税</t>
  </si>
  <si>
    <t>設計監理料</t>
  </si>
  <si>
    <t>民部分</t>
  </si>
  <si>
    <t>官部分</t>
  </si>
  <si>
    <t>CIQ合築部分</t>
  </si>
  <si>
    <t>延床面積</t>
  </si>
  <si>
    <t>建築面積</t>
  </si>
  <si>
    <t>立体駐車場</t>
  </si>
  <si>
    <t>CIQ合築部分</t>
  </si>
  <si>
    <t>土地面積</t>
  </si>
  <si>
    <t>CIQ別棟部分</t>
  </si>
  <si>
    <t>PTB建築面積×CIQ合築部分延床面積÷PTB延床面積</t>
  </si>
  <si>
    <t>上記及び立体駐車場を除く部分</t>
  </si>
  <si>
    <t>国による指定</t>
  </si>
  <si>
    <t>(1) 工事費</t>
  </si>
  <si>
    <t>工事費按分</t>
  </si>
  <si>
    <t>２　算定対象原価</t>
  </si>
  <si>
    <t>運営費</t>
  </si>
  <si>
    <t>維持管理費</t>
  </si>
  <si>
    <t>減価償却費</t>
  </si>
  <si>
    <t>金利</t>
  </si>
  <si>
    <t>固定資産税</t>
  </si>
  <si>
    <t>都市計画税</t>
  </si>
  <si>
    <t>３　料金単価</t>
  </si>
  <si>
    <t>大人</t>
  </si>
  <si>
    <t>小人</t>
  </si>
  <si>
    <t>免除対象者</t>
  </si>
  <si>
    <t>航空会社徴収手数料（円）</t>
  </si>
  <si>
    <t>単位：千円／年</t>
  </si>
  <si>
    <t>保険料</t>
  </si>
  <si>
    <t>占有面積（㎡）</t>
  </si>
  <si>
    <t>貸付料単価（円／月・㎡）</t>
  </si>
  <si>
    <t>PSFC単価（円）</t>
  </si>
  <si>
    <t>１　初期投資</t>
  </si>
  <si>
    <t>インライン機器</t>
  </si>
  <si>
    <t>貸付料単価（円／便）</t>
  </si>
  <si>
    <t>駐車場台数（台）</t>
  </si>
  <si>
    <t>駐車料金単価</t>
  </si>
  <si>
    <t>（円／台）</t>
  </si>
  <si>
    <t>-</t>
  </si>
  <si>
    <t>商業施設</t>
  </si>
  <si>
    <t>運営中借地料</t>
  </si>
  <si>
    <t>PTB民部分延床面積×600円</t>
  </si>
  <si>
    <t>航空運送事業者</t>
  </si>
  <si>
    <t>PBB使用料</t>
  </si>
  <si>
    <t>BHS使用料</t>
  </si>
  <si>
    <t>駐車料金</t>
  </si>
  <si>
    <t>減価償却費</t>
  </si>
  <si>
    <t>期首現預金残高</t>
  </si>
  <si>
    <t>期末現預金残高</t>
  </si>
  <si>
    <t>資本金</t>
  </si>
  <si>
    <t>運営費</t>
  </si>
  <si>
    <t>固定</t>
  </si>
  <si>
    <t>歩合</t>
  </si>
  <si>
    <t>保険料</t>
  </si>
  <si>
    <t>維持管理費</t>
  </si>
  <si>
    <t>固定資産税</t>
  </si>
  <si>
    <t>都市計画税</t>
  </si>
  <si>
    <t>資産の部</t>
  </si>
  <si>
    <t>現金・預金</t>
  </si>
  <si>
    <t>資産</t>
  </si>
  <si>
    <t>負債の部</t>
  </si>
  <si>
    <t>資本の部</t>
  </si>
  <si>
    <t>剰余金・欠損金</t>
  </si>
  <si>
    <t>負債・資本合計</t>
  </si>
  <si>
    <t>清算所得課税</t>
  </si>
  <si>
    <t>借入</t>
  </si>
  <si>
    <t>元本返済</t>
  </si>
  <si>
    <t>配当金支払</t>
  </si>
  <si>
    <t>期末現金の変化</t>
  </si>
  <si>
    <t>譲渡価格</t>
  </si>
  <si>
    <t>法人税等</t>
  </si>
  <si>
    <t>自己資本コスト</t>
  </si>
  <si>
    <t>税引後負債コスト</t>
  </si>
  <si>
    <t>加重平均資本コスト</t>
  </si>
  <si>
    <t>再投資率</t>
  </si>
  <si>
    <t>長期成長率</t>
  </si>
  <si>
    <t>借地料</t>
  </si>
  <si>
    <t>自己資本</t>
  </si>
  <si>
    <t>資本金</t>
  </si>
  <si>
    <t>自己資本合計</t>
  </si>
  <si>
    <t>他人資本</t>
  </si>
  <si>
    <t>借入金</t>
  </si>
  <si>
    <t>その他</t>
  </si>
  <si>
    <t>他人資本合計</t>
  </si>
  <si>
    <t>資金調達総額</t>
  </si>
  <si>
    <t>BHS本体</t>
  </si>
  <si>
    <t>-</t>
  </si>
  <si>
    <t>-</t>
  </si>
  <si>
    <t>PBB</t>
  </si>
  <si>
    <t>年間発着回数（回）</t>
  </si>
  <si>
    <t>数値</t>
  </si>
  <si>
    <t>年間往復便数（便）</t>
  </si>
  <si>
    <t>単位：千円</t>
  </si>
  <si>
    <t>事業所税</t>
  </si>
  <si>
    <t>支払利息</t>
  </si>
  <si>
    <t>税引前当期損益</t>
  </si>
  <si>
    <t>税引後当期損益</t>
  </si>
  <si>
    <t>法定準備金繰入</t>
  </si>
  <si>
    <t>配当</t>
  </si>
  <si>
    <t>次期繰越損益</t>
  </si>
  <si>
    <t>当期未処分損益</t>
  </si>
  <si>
    <t>実効税率：</t>
  </si>
  <si>
    <t>税引後当期利益</t>
  </si>
  <si>
    <t>３　キャッシュフロー計算書</t>
  </si>
  <si>
    <t>１　貸借対照表</t>
  </si>
  <si>
    <t>２　損益計算書</t>
  </si>
  <si>
    <t>４　財務指標</t>
  </si>
  <si>
    <t>営業活動キャッシュフロー</t>
  </si>
  <si>
    <t>投資活動キャッシュフロー</t>
  </si>
  <si>
    <t>財務活動キャッシュフロー</t>
  </si>
  <si>
    <t>税引前当期損益</t>
  </si>
  <si>
    <t>ＮＯＰＬＡＴ（見なし税引後営業損益）</t>
  </si>
  <si>
    <t>単位：百万円</t>
  </si>
  <si>
    <t>単位：百万円</t>
  </si>
  <si>
    <t>単位：百万円</t>
  </si>
  <si>
    <t>譲渡価格</t>
  </si>
  <si>
    <t>ＰＩＲＲ</t>
  </si>
  <si>
    <t>フリーキャッシュフロー</t>
  </si>
  <si>
    <t>ＰＩＲＲ</t>
  </si>
  <si>
    <t>ネットキャッシュフロー</t>
  </si>
  <si>
    <t>ＬＬＣＲ・</t>
  </si>
  <si>
    <t>営業活動キャッシュフロー</t>
  </si>
  <si>
    <t>ＤＳＣＲ</t>
  </si>
  <si>
    <t>投資活動キャッシュフロー</t>
  </si>
  <si>
    <t>ＬＬＣＲ</t>
  </si>
  <si>
    <t>ＤＳＣＲ</t>
  </si>
  <si>
    <t>法定準備金</t>
  </si>
  <si>
    <t>単位：百万円</t>
  </si>
  <si>
    <t>単位：百万円</t>
  </si>
  <si>
    <t>借地料</t>
  </si>
  <si>
    <t>単位：百万円</t>
  </si>
  <si>
    <t>譲渡価格</t>
  </si>
  <si>
    <t>単位：百万円</t>
  </si>
  <si>
    <t>フリーキャッシュフロー</t>
  </si>
  <si>
    <t>ネットキャッシュフロー</t>
  </si>
  <si>
    <t>ＬＬＣＲ・</t>
  </si>
  <si>
    <t>営業活動キャッシュフロー</t>
  </si>
  <si>
    <t>ＤＳＣＲ</t>
  </si>
  <si>
    <t>投資活動キャッシュフロー</t>
  </si>
  <si>
    <t>ＬＬＣＲ</t>
  </si>
  <si>
    <t>年間旅客数（人）</t>
  </si>
  <si>
    <t>-</t>
  </si>
  <si>
    <t>延床面積</t>
  </si>
  <si>
    <t>工事費</t>
  </si>
  <si>
    <t>延床面積按分</t>
  </si>
  <si>
    <t>延床面積按分</t>
  </si>
  <si>
    <t>連絡通路工事費</t>
  </si>
  <si>
    <t>旅客ビル工事費</t>
  </si>
  <si>
    <t>立体駐車場工事費</t>
  </si>
  <si>
    <t>-</t>
  </si>
  <si>
    <t>PTB民部分</t>
  </si>
  <si>
    <t>単価　　：10,000円／年・㎡</t>
  </si>
  <si>
    <t>PSFC対象施設</t>
  </si>
  <si>
    <t>PBB</t>
  </si>
  <si>
    <t>BHS</t>
  </si>
  <si>
    <t>PSFC</t>
  </si>
  <si>
    <t>PBB使用料</t>
  </si>
  <si>
    <t>BHS使用料</t>
  </si>
  <si>
    <t>駐車料金</t>
  </si>
  <si>
    <t>航空運送事業者事務室等</t>
  </si>
  <si>
    <t>航空運送事業者事務室等貸付料</t>
  </si>
  <si>
    <t>航空運送事業者事務室等貸付料</t>
  </si>
  <si>
    <t>商業施設等貸付料</t>
  </si>
  <si>
    <t>運営中借地料</t>
  </si>
  <si>
    <t>-</t>
  </si>
  <si>
    <t>PTB民部分×70％（国による指定）</t>
  </si>
  <si>
    <t>算定対象原価</t>
  </si>
  <si>
    <t>利潤</t>
  </si>
  <si>
    <t>大人、小人、免除対象者の加重平均</t>
  </si>
  <si>
    <t>大人の半額（10円未満切り上げ）</t>
  </si>
  <si>
    <t>平均</t>
  </si>
  <si>
    <t>出発旅客当たり収入（円）</t>
  </si>
  <si>
    <t>出発旅客当たり収入×4.5％</t>
  </si>
  <si>
    <t>出発旅客当たり収入－算定対象原価</t>
  </si>
  <si>
    <t>応募者の提案</t>
  </si>
  <si>
    <t>PTB民部分×10％（国による指定）</t>
  </si>
  <si>
    <t>算定対象原価合計÷占有面積÷12ヶ月</t>
  </si>
  <si>
    <t>貸付料単価－算定対象原価</t>
  </si>
  <si>
    <t>算定対象原価合計÷年間往復便数</t>
  </si>
  <si>
    <t>PTB民部分×20％（国による指定）</t>
  </si>
  <si>
    <t>貸付料単価（円／月・㎡）</t>
  </si>
  <si>
    <t>立体駐車場延床面積×600円</t>
  </si>
  <si>
    <t>1スペース24時間</t>
  </si>
  <si>
    <t>1スペース1時間</t>
  </si>
  <si>
    <t>平均利用台数見込（台／日）</t>
  </si>
  <si>
    <t>平均稼働率見込（％）</t>
  </si>
  <si>
    <t>年間発着回数÷２</t>
  </si>
  <si>
    <t>平均売上単価見込（円／台）</t>
  </si>
  <si>
    <t>平均売上単価見込－算定対象原価</t>
  </si>
  <si>
    <t>算定対象原価合計÷平均利用台数見込</t>
  </si>
  <si>
    <t>工事費</t>
  </si>
  <si>
    <t>資金需要総額</t>
  </si>
  <si>
    <t>再投資</t>
  </si>
  <si>
    <t>工事費合計</t>
  </si>
  <si>
    <t>再投資合計</t>
  </si>
  <si>
    <t>１　資金需要</t>
  </si>
  <si>
    <t>２　資金調達</t>
  </si>
  <si>
    <t>建設期間：24ヶ月</t>
  </si>
  <si>
    <t>円／月・㎡×占有面積×12ヶ月</t>
  </si>
  <si>
    <t>円／人　　×年間旅客数÷２</t>
  </si>
  <si>
    <t>円／便　　×年間発着回数÷２</t>
  </si>
  <si>
    <t>円／台　　×年間利用台数見込</t>
  </si>
  <si>
    <t>平均÷（96.0％＋3.0％×0.5）</t>
  </si>
  <si>
    <t>PSFC対象施設</t>
  </si>
  <si>
    <t>航空運送事業者</t>
  </si>
  <si>
    <t>-</t>
  </si>
  <si>
    <t>-</t>
  </si>
  <si>
    <t>-</t>
  </si>
  <si>
    <t>社債</t>
  </si>
  <si>
    <t>借入残高</t>
  </si>
  <si>
    <t>PBB</t>
  </si>
  <si>
    <t>BHS</t>
  </si>
  <si>
    <t>立体駐車場</t>
  </si>
  <si>
    <t>収入</t>
  </si>
  <si>
    <t>費用</t>
  </si>
  <si>
    <t>信託口座手数料</t>
  </si>
  <si>
    <t>信託口座手数料</t>
  </si>
  <si>
    <t>別紙にて根拠を記載のこと</t>
  </si>
  <si>
    <t>４期前</t>
  </si>
  <si>
    <t>３期前</t>
  </si>
  <si>
    <t>２期前</t>
  </si>
  <si>
    <t>１期前</t>
  </si>
  <si>
    <t>当期</t>
  </si>
  <si>
    <t>課税対象額</t>
  </si>
  <si>
    <t>欠損金</t>
  </si>
  <si>
    <t>投資</t>
  </si>
  <si>
    <t>５　時価買取額の算定</t>
  </si>
  <si>
    <t>単位：百万円</t>
  </si>
  <si>
    <t>算定対象原価合計÷年間旅客数×２</t>
  </si>
  <si>
    <t>（工事費＋設計監理料＋事務費）×70％×4.0％</t>
  </si>
  <si>
    <t>（工事費＋設計監理料＋事務費）×70％×0.4％</t>
  </si>
  <si>
    <t>１　共通項目</t>
  </si>
  <si>
    <t>(1) 基礎数値</t>
  </si>
  <si>
    <t>(2) 借地面積</t>
  </si>
  <si>
    <t>(3) 建築面積・延床面積</t>
  </si>
  <si>
    <t>【旅客ターミナルビル延床面積区分】</t>
  </si>
  <si>
    <t>旅客ターミナル</t>
  </si>
  <si>
    <t>ビル</t>
  </si>
  <si>
    <t>旅客ターミナルビル</t>
  </si>
  <si>
    <t>(4) 経費按分率</t>
  </si>
  <si>
    <t>２　初期投資</t>
  </si>
  <si>
    <t>PSFC</t>
  </si>
  <si>
    <t>PBB</t>
  </si>
  <si>
    <t>BHS</t>
  </si>
  <si>
    <t>（工事費＋設計監理料＋事務費）×70％×1.4％</t>
  </si>
  <si>
    <t>（工事費＋設計監理料＋事務費）×70％×0.3％</t>
  </si>
  <si>
    <t>１　運営収入</t>
  </si>
  <si>
    <t>運転資金</t>
  </si>
  <si>
    <t>２　再投資</t>
  </si>
  <si>
    <t>セキュリティ設備</t>
  </si>
  <si>
    <t>FIS設備</t>
  </si>
  <si>
    <t>MSW設備</t>
  </si>
  <si>
    <t>BHS本体</t>
  </si>
  <si>
    <t>当年度資金過不足額</t>
  </si>
  <si>
    <t>資金過不足額累計</t>
  </si>
  <si>
    <t>３　資金過不足額</t>
  </si>
  <si>
    <t>【建設期間中の進捗率】</t>
  </si>
  <si>
    <t>報酬率</t>
  </si>
  <si>
    <t>利潤÷出発旅客当たり収入</t>
  </si>
  <si>
    <t>利潤÷貸付料単価</t>
  </si>
  <si>
    <t>利潤÷平均売上単価見込</t>
  </si>
  <si>
    <t>(2) 開業費</t>
  </si>
  <si>
    <t>取得年度</t>
  </si>
  <si>
    <t>取得価額</t>
  </si>
  <si>
    <t>残存価額</t>
  </si>
  <si>
    <t>項目</t>
  </si>
  <si>
    <t>耐用年数</t>
  </si>
  <si>
    <t>会計年度</t>
  </si>
  <si>
    <t>会計年度</t>
  </si>
  <si>
    <t>支払利息</t>
  </si>
  <si>
    <t>ＰＩＲＲ</t>
  </si>
  <si>
    <t>開業費</t>
  </si>
  <si>
    <t>開業費合計</t>
  </si>
  <si>
    <t>(2) 開業費</t>
  </si>
  <si>
    <t>-</t>
  </si>
  <si>
    <t>-</t>
  </si>
  <si>
    <t>開業費</t>
  </si>
  <si>
    <t>PBB</t>
  </si>
  <si>
    <t>BHS</t>
  </si>
  <si>
    <t>●●業務</t>
  </si>
  <si>
    <t>▲▲業務</t>
  </si>
  <si>
    <t>単位：千円／人</t>
  </si>
  <si>
    <t>単位：人／年</t>
  </si>
  <si>
    <t>※本様式は適宜追加すること</t>
  </si>
  <si>
    <t>1スペース96時間</t>
  </si>
  <si>
    <t>店舗数</t>
  </si>
  <si>
    <t>平均店舗面積</t>
  </si>
  <si>
    <t>合計面積</t>
  </si>
  <si>
    <t>年間売上高</t>
  </si>
  <si>
    <t>賃料比率</t>
  </si>
  <si>
    <t>売上効率</t>
  </si>
  <si>
    <t>業種</t>
  </si>
  <si>
    <t>※本様式は適宜追加すること</t>
  </si>
  <si>
    <t>合計（平均）</t>
  </si>
  <si>
    <t>平均貸付料単価（円／月・㎡）</t>
  </si>
  <si>
    <t>貸付料単価</t>
  </si>
  <si>
    <t>年間貸付料総額</t>
  </si>
  <si>
    <t>配当</t>
  </si>
  <si>
    <t>配当ＩＲＲ</t>
  </si>
  <si>
    <t>１　運営費</t>
  </si>
  <si>
    <t>(1) 人工数</t>
  </si>
  <si>
    <t>(2) 単価</t>
  </si>
  <si>
    <t>(3) 費用</t>
  </si>
  <si>
    <t>２　維持管理費</t>
  </si>
  <si>
    <t>(1) 数量</t>
  </si>
  <si>
    <t>様式E-1-5を参照</t>
  </si>
  <si>
    <t>２　運営支出（減価償却費及び金利を除く）</t>
  </si>
  <si>
    <t>商業施設等</t>
  </si>
  <si>
    <t>立体駐車場の建築面積</t>
  </si>
  <si>
    <t>　　　　　業務区分
料金区分</t>
  </si>
  <si>
    <t>様式E-1-3を参照</t>
  </si>
  <si>
    <t>別紙にて根拠を記載のこと</t>
  </si>
  <si>
    <t>特殊設備等工事費</t>
  </si>
  <si>
    <t>特殊設備等工事費</t>
  </si>
  <si>
    <t>経理区分：</t>
  </si>
  <si>
    <t>1:ＰＳＦＣ 2:Ａ／Ｌ使用料</t>
  </si>
  <si>
    <t>1:600万人 他:700万人</t>
  </si>
  <si>
    <t>共用施設（機械室・通路等）</t>
  </si>
  <si>
    <t>3:コンセッション 他:駐車料金</t>
  </si>
  <si>
    <t>返済元利</t>
  </si>
  <si>
    <t>円／月・㎡×</t>
  </si>
  <si>
    <t>商業施設等貸付料（直営店を除く）</t>
  </si>
  <si>
    <t>（直営店を含む）</t>
  </si>
  <si>
    <t>※直営店を除く</t>
  </si>
  <si>
    <t>※直営店を含む</t>
  </si>
  <si>
    <t>１　初期投資（直営店を含む）</t>
  </si>
  <si>
    <t>２　算定対象原価（直営店を含む）</t>
  </si>
  <si>
    <t>貸付対象面積（㎡）</t>
  </si>
  <si>
    <t>様式E-1-1を参照</t>
  </si>
  <si>
    <t>様式E-1-4を参照</t>
  </si>
  <si>
    <t>うち直営店以外</t>
  </si>
  <si>
    <t>うち直営店</t>
  </si>
  <si>
    <t>算定対象原価÷貸付対象面積÷12ヶ月</t>
  </si>
  <si>
    <r>
      <t>㎡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×12ヶ月</t>
    </r>
  </si>
  <si>
    <t>※商業施設等における貸付対象面積</t>
  </si>
  <si>
    <t>上記以外</t>
  </si>
  <si>
    <t>その他収入対応</t>
  </si>
  <si>
    <t>その他収入対応</t>
  </si>
  <si>
    <t>その他収入</t>
  </si>
  <si>
    <t>上記以外</t>
  </si>
  <si>
    <t>その他収入対応</t>
  </si>
  <si>
    <t>その他収入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</si>
</sst>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"/>
    <numFmt numFmtId="187" formatCode="0.00000"/>
    <numFmt numFmtId="188" formatCode="0.0000"/>
    <numFmt numFmtId="189" formatCode="0.000"/>
    <numFmt numFmtId="190" formatCode="0.0000000"/>
    <numFmt numFmtId="191" formatCode="0.000000"/>
    <numFmt numFmtId="192" formatCode="0.0_);[Red]\(0.0\)"/>
    <numFmt numFmtId="193" formatCode="#,##0.0;[Red]\-#,##0.0"/>
    <numFmt numFmtId="194" formatCode="0.00_);[Red]\(0.00\)"/>
    <numFmt numFmtId="195" formatCode="0.0000%"/>
    <numFmt numFmtId="196" formatCode="0.000_);[Red]\(0.000\)"/>
    <numFmt numFmtId="197" formatCode="0.0000_);[Red]\(0.0000\)"/>
    <numFmt numFmtId="198" formatCode="0.00000_);[Red]\(0.00000\)"/>
    <numFmt numFmtId="199" formatCode="#,##0.000;[Red]\-#,##0.000"/>
    <numFmt numFmtId="200" formatCode="#,##0.000_ ;[Red]\-#,##0.00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;\-#,##0;\-"/>
  </numFmts>
  <fonts count="19">
    <font>
      <sz val="10"/>
      <name val="ＭＳ ゴシック"/>
      <family val="0"/>
    </font>
    <font>
      <sz val="6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明朝"/>
      <family val="1"/>
    </font>
    <font>
      <sz val="6"/>
      <name val="ＭＳ 明朝"/>
      <family val="1"/>
    </font>
    <font>
      <b/>
      <sz val="6"/>
      <name val="ＭＳ 明朝"/>
      <family val="1"/>
    </font>
    <font>
      <sz val="5"/>
      <name val="ＭＳ 明朝"/>
      <family val="1"/>
    </font>
    <font>
      <sz val="10"/>
      <color indexed="9"/>
      <name val="ＭＳ 明朝"/>
      <family val="1"/>
    </font>
    <font>
      <sz val="5"/>
      <color indexed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vertAlign val="superscript"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8" fontId="7" fillId="2" borderId="3" xfId="17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38" fontId="7" fillId="2" borderId="7" xfId="17" applyFont="1" applyFill="1" applyBorder="1" applyAlignment="1">
      <alignment/>
    </xf>
    <xf numFmtId="0" fontId="7" fillId="2" borderId="13" xfId="0" applyFont="1" applyFill="1" applyBorder="1" applyAlignment="1">
      <alignment/>
    </xf>
    <xf numFmtId="38" fontId="7" fillId="2" borderId="3" xfId="17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shrinkToFit="1"/>
    </xf>
    <xf numFmtId="0" fontId="7" fillId="2" borderId="14" xfId="0" applyFont="1" applyFill="1" applyBorder="1" applyAlignment="1">
      <alignment/>
    </xf>
    <xf numFmtId="38" fontId="7" fillId="2" borderId="14" xfId="17" applyFont="1" applyFill="1" applyBorder="1" applyAlignment="1">
      <alignment/>
    </xf>
    <xf numFmtId="176" fontId="7" fillId="2" borderId="3" xfId="15" applyNumberFormat="1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3" xfId="0" applyFont="1" applyFill="1" applyBorder="1" applyAlignment="1">
      <alignment horizontal="right"/>
    </xf>
    <xf numFmtId="38" fontId="7" fillId="2" borderId="7" xfId="0" applyNumberFormat="1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176" fontId="7" fillId="2" borderId="3" xfId="0" applyNumberFormat="1" applyFont="1" applyFill="1" applyBorder="1" applyAlignment="1">
      <alignment/>
    </xf>
    <xf numFmtId="0" fontId="10" fillId="2" borderId="7" xfId="0" applyFont="1" applyFill="1" applyBorder="1" applyAlignment="1">
      <alignment/>
    </xf>
    <xf numFmtId="38" fontId="7" fillId="2" borderId="3" xfId="17" applyFont="1" applyFill="1" applyBorder="1" applyAlignment="1">
      <alignment horizontal="right"/>
    </xf>
    <xf numFmtId="38" fontId="7" fillId="2" borderId="14" xfId="17" applyFont="1" applyFill="1" applyBorder="1" applyAlignment="1">
      <alignment/>
    </xf>
    <xf numFmtId="0" fontId="7" fillId="2" borderId="0" xfId="21" applyFont="1" applyFill="1" applyAlignment="1">
      <alignment/>
      <protection/>
    </xf>
    <xf numFmtId="0" fontId="7" fillId="2" borderId="1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186" fontId="11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1" fillId="2" borderId="1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2" xfId="0" applyFont="1" applyFill="1" applyBorder="1" applyAlignment="1">
      <alignment horizontal="right"/>
    </xf>
    <xf numFmtId="0" fontId="11" fillId="2" borderId="20" xfId="0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38" fontId="11" fillId="2" borderId="25" xfId="17" applyFont="1" applyFill="1" applyBorder="1" applyAlignment="1">
      <alignment/>
    </xf>
    <xf numFmtId="38" fontId="11" fillId="2" borderId="26" xfId="17" applyFont="1" applyFill="1" applyBorder="1" applyAlignment="1">
      <alignment/>
    </xf>
    <xf numFmtId="38" fontId="11" fillId="2" borderId="27" xfId="17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38" fontId="11" fillId="2" borderId="28" xfId="17" applyFont="1" applyFill="1" applyBorder="1" applyAlignment="1">
      <alignment/>
    </xf>
    <xf numFmtId="38" fontId="11" fillId="2" borderId="29" xfId="17" applyFont="1" applyFill="1" applyBorder="1" applyAlignment="1">
      <alignment/>
    </xf>
    <xf numFmtId="38" fontId="11" fillId="2" borderId="30" xfId="17" applyFont="1" applyFill="1" applyBorder="1" applyAlignment="1">
      <alignment/>
    </xf>
    <xf numFmtId="0" fontId="11" fillId="2" borderId="2" xfId="0" applyFont="1" applyFill="1" applyBorder="1" applyAlignment="1">
      <alignment/>
    </xf>
    <xf numFmtId="38" fontId="11" fillId="2" borderId="20" xfId="17" applyFont="1" applyFill="1" applyBorder="1" applyAlignment="1">
      <alignment/>
    </xf>
    <xf numFmtId="38" fontId="11" fillId="2" borderId="21" xfId="17" applyFont="1" applyFill="1" applyBorder="1" applyAlignment="1">
      <alignment/>
    </xf>
    <xf numFmtId="38" fontId="11" fillId="2" borderId="22" xfId="17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0" fontId="11" fillId="2" borderId="32" xfId="0" applyFont="1" applyFill="1" applyBorder="1" applyAlignment="1">
      <alignment/>
    </xf>
    <xf numFmtId="38" fontId="11" fillId="2" borderId="33" xfId="17" applyFont="1" applyFill="1" applyBorder="1" applyAlignment="1">
      <alignment/>
    </xf>
    <xf numFmtId="38" fontId="11" fillId="2" borderId="34" xfId="17" applyFont="1" applyFill="1" applyBorder="1" applyAlignment="1">
      <alignment/>
    </xf>
    <xf numFmtId="38" fontId="11" fillId="2" borderId="35" xfId="17" applyFont="1" applyFill="1" applyBorder="1" applyAlignment="1">
      <alignment/>
    </xf>
    <xf numFmtId="0" fontId="11" fillId="2" borderId="36" xfId="0" applyFont="1" applyFill="1" applyBorder="1" applyAlignment="1">
      <alignment/>
    </xf>
    <xf numFmtId="0" fontId="11" fillId="2" borderId="37" xfId="0" applyFont="1" applyFill="1" applyBorder="1" applyAlignment="1">
      <alignment/>
    </xf>
    <xf numFmtId="38" fontId="11" fillId="2" borderId="38" xfId="17" applyFont="1" applyFill="1" applyBorder="1" applyAlignment="1">
      <alignment/>
    </xf>
    <xf numFmtId="38" fontId="11" fillId="2" borderId="39" xfId="17" applyFont="1" applyFill="1" applyBorder="1" applyAlignment="1">
      <alignment/>
    </xf>
    <xf numFmtId="38" fontId="11" fillId="2" borderId="40" xfId="17" applyFont="1" applyFill="1" applyBorder="1" applyAlignment="1">
      <alignment/>
    </xf>
    <xf numFmtId="0" fontId="11" fillId="2" borderId="41" xfId="0" applyFont="1" applyFill="1" applyBorder="1" applyAlignment="1">
      <alignment/>
    </xf>
    <xf numFmtId="0" fontId="11" fillId="2" borderId="42" xfId="0" applyFont="1" applyFill="1" applyBorder="1" applyAlignment="1">
      <alignment/>
    </xf>
    <xf numFmtId="38" fontId="11" fillId="2" borderId="43" xfId="17" applyFont="1" applyFill="1" applyBorder="1" applyAlignment="1">
      <alignment/>
    </xf>
    <xf numFmtId="38" fontId="11" fillId="2" borderId="44" xfId="17" applyFont="1" applyFill="1" applyBorder="1" applyAlignment="1">
      <alignment/>
    </xf>
    <xf numFmtId="38" fontId="11" fillId="2" borderId="45" xfId="17" applyFont="1" applyFill="1" applyBorder="1" applyAlignment="1">
      <alignment/>
    </xf>
    <xf numFmtId="0" fontId="11" fillId="2" borderId="46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1" fillId="2" borderId="47" xfId="0" applyFont="1" applyFill="1" applyBorder="1" applyAlignment="1">
      <alignment/>
    </xf>
    <xf numFmtId="0" fontId="11" fillId="2" borderId="40" xfId="0" applyFont="1" applyFill="1" applyBorder="1" applyAlignment="1">
      <alignment/>
    </xf>
    <xf numFmtId="0" fontId="11" fillId="2" borderId="48" xfId="0" applyFont="1" applyFill="1" applyBorder="1" applyAlignment="1">
      <alignment/>
    </xf>
    <xf numFmtId="0" fontId="11" fillId="2" borderId="49" xfId="0" applyFont="1" applyFill="1" applyBorder="1" applyAlignment="1">
      <alignment/>
    </xf>
    <xf numFmtId="0" fontId="11" fillId="2" borderId="50" xfId="0" applyFont="1" applyFill="1" applyBorder="1" applyAlignment="1">
      <alignment/>
    </xf>
    <xf numFmtId="0" fontId="11" fillId="2" borderId="51" xfId="0" applyFont="1" applyFill="1" applyBorder="1" applyAlignment="1">
      <alignment/>
    </xf>
    <xf numFmtId="38" fontId="11" fillId="2" borderId="52" xfId="17" applyFont="1" applyFill="1" applyBorder="1" applyAlignment="1">
      <alignment/>
    </xf>
    <xf numFmtId="38" fontId="11" fillId="2" borderId="53" xfId="17" applyFont="1" applyFill="1" applyBorder="1" applyAlignment="1">
      <alignment/>
    </xf>
    <xf numFmtId="38" fontId="11" fillId="2" borderId="54" xfId="17" applyFont="1" applyFill="1" applyBorder="1" applyAlignment="1">
      <alignment/>
    </xf>
    <xf numFmtId="0" fontId="13" fillId="2" borderId="4" xfId="0" applyFont="1" applyFill="1" applyBorder="1" applyAlignment="1">
      <alignment horizontal="right"/>
    </xf>
    <xf numFmtId="10" fontId="13" fillId="2" borderId="2" xfId="0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55" xfId="0" applyFont="1" applyFill="1" applyBorder="1" applyAlignment="1">
      <alignment/>
    </xf>
    <xf numFmtId="0" fontId="11" fillId="2" borderId="56" xfId="0" applyFont="1" applyFill="1" applyBorder="1" applyAlignment="1">
      <alignment/>
    </xf>
    <xf numFmtId="38" fontId="11" fillId="2" borderId="57" xfId="17" applyFont="1" applyFill="1" applyBorder="1" applyAlignment="1">
      <alignment/>
    </xf>
    <xf numFmtId="38" fontId="11" fillId="2" borderId="58" xfId="17" applyFont="1" applyFill="1" applyBorder="1" applyAlignment="1">
      <alignment/>
    </xf>
    <xf numFmtId="38" fontId="11" fillId="2" borderId="59" xfId="17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176" fontId="11" fillId="2" borderId="60" xfId="15" applyNumberFormat="1" applyFont="1" applyFill="1" applyBorder="1" applyAlignment="1">
      <alignment/>
    </xf>
    <xf numFmtId="176" fontId="11" fillId="2" borderId="61" xfId="15" applyNumberFormat="1" applyFont="1" applyFill="1" applyBorder="1" applyAlignment="1">
      <alignment/>
    </xf>
    <xf numFmtId="0" fontId="11" fillId="2" borderId="13" xfId="0" applyFont="1" applyFill="1" applyBorder="1" applyAlignment="1">
      <alignment/>
    </xf>
    <xf numFmtId="38" fontId="11" fillId="2" borderId="60" xfId="17" applyFont="1" applyFill="1" applyBorder="1" applyAlignment="1">
      <alignment/>
    </xf>
    <xf numFmtId="38" fontId="11" fillId="2" borderId="61" xfId="17" applyFont="1" applyFill="1" applyBorder="1" applyAlignment="1">
      <alignment/>
    </xf>
    <xf numFmtId="38" fontId="11" fillId="2" borderId="62" xfId="17" applyFont="1" applyFill="1" applyBorder="1" applyAlignment="1">
      <alignment/>
    </xf>
    <xf numFmtId="2" fontId="11" fillId="2" borderId="20" xfId="0" applyNumberFormat="1" applyFont="1" applyFill="1" applyBorder="1" applyAlignment="1">
      <alignment horizontal="right"/>
    </xf>
    <xf numFmtId="2" fontId="11" fillId="2" borderId="21" xfId="0" applyNumberFormat="1" applyFont="1" applyFill="1" applyBorder="1" applyAlignment="1">
      <alignment horizontal="right"/>
    </xf>
    <xf numFmtId="2" fontId="11" fillId="2" borderId="22" xfId="0" applyNumberFormat="1" applyFont="1" applyFill="1" applyBorder="1" applyAlignment="1">
      <alignment horizontal="right"/>
    </xf>
    <xf numFmtId="186" fontId="7" fillId="2" borderId="0" xfId="0" applyNumberFormat="1" applyFont="1" applyFill="1" applyBorder="1" applyAlignment="1">
      <alignment/>
    </xf>
    <xf numFmtId="10" fontId="11" fillId="3" borderId="2" xfId="0" applyNumberFormat="1" applyFont="1" applyFill="1" applyBorder="1" applyAlignment="1">
      <alignment/>
    </xf>
    <xf numFmtId="10" fontId="11" fillId="3" borderId="2" xfId="15" applyNumberFormat="1" applyFont="1" applyFill="1" applyBorder="1" applyAlignment="1">
      <alignment/>
    </xf>
    <xf numFmtId="38" fontId="14" fillId="2" borderId="0" xfId="17" applyFont="1" applyFill="1" applyAlignment="1">
      <alignment/>
    </xf>
    <xf numFmtId="176" fontId="7" fillId="2" borderId="0" xfId="15" applyNumberFormat="1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38" fontId="7" fillId="2" borderId="5" xfId="17" applyFont="1" applyFill="1" applyBorder="1" applyAlignment="1">
      <alignment/>
    </xf>
    <xf numFmtId="38" fontId="7" fillId="2" borderId="14" xfId="17" applyFont="1" applyFill="1" applyBorder="1" applyAlignment="1">
      <alignment horizontal="right"/>
    </xf>
    <xf numFmtId="38" fontId="7" fillId="2" borderId="7" xfId="17" applyFont="1" applyFill="1" applyBorder="1" applyAlignment="1">
      <alignment horizontal="right"/>
    </xf>
    <xf numFmtId="0" fontId="7" fillId="2" borderId="23" xfId="0" applyFont="1" applyFill="1" applyBorder="1" applyAlignment="1">
      <alignment/>
    </xf>
    <xf numFmtId="176" fontId="7" fillId="2" borderId="5" xfId="0" applyNumberFormat="1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1" fillId="2" borderId="52" xfId="0" applyFont="1" applyFill="1" applyBorder="1" applyAlignment="1">
      <alignment/>
    </xf>
    <xf numFmtId="0" fontId="11" fillId="2" borderId="60" xfId="0" applyFont="1" applyFill="1" applyBorder="1" applyAlignment="1">
      <alignment/>
    </xf>
    <xf numFmtId="38" fontId="7" fillId="2" borderId="0" xfId="17" applyFont="1" applyFill="1" applyAlignment="1">
      <alignment/>
    </xf>
    <xf numFmtId="176" fontId="7" fillId="2" borderId="19" xfId="15" applyNumberFormat="1" applyFont="1" applyFill="1" applyBorder="1" applyAlignment="1">
      <alignment/>
    </xf>
    <xf numFmtId="0" fontId="7" fillId="2" borderId="24" xfId="0" applyFont="1" applyFill="1" applyBorder="1" applyAlignment="1">
      <alignment/>
    </xf>
    <xf numFmtId="176" fontId="7" fillId="2" borderId="13" xfId="15" applyNumberFormat="1" applyFont="1" applyFill="1" applyBorder="1" applyAlignment="1">
      <alignment/>
    </xf>
    <xf numFmtId="38" fontId="11" fillId="2" borderId="63" xfId="17" applyFont="1" applyFill="1" applyBorder="1" applyAlignment="1">
      <alignment/>
    </xf>
    <xf numFmtId="0" fontId="13" fillId="2" borderId="0" xfId="21" applyFont="1" applyFill="1" applyAlignment="1">
      <alignment/>
      <protection/>
    </xf>
    <xf numFmtId="0" fontId="13" fillId="2" borderId="0" xfId="21" applyFont="1" applyFill="1" applyAlignment="1">
      <alignment horizontal="right"/>
      <protection/>
    </xf>
    <xf numFmtId="0" fontId="13" fillId="2" borderId="5" xfId="21" applyFont="1" applyFill="1" applyBorder="1" applyAlignment="1">
      <alignment/>
      <protection/>
    </xf>
    <xf numFmtId="0" fontId="13" fillId="2" borderId="7" xfId="21" applyFont="1" applyFill="1" applyBorder="1" applyAlignment="1">
      <alignment/>
      <protection/>
    </xf>
    <xf numFmtId="0" fontId="13" fillId="2" borderId="11" xfId="21" applyFont="1" applyFill="1" applyBorder="1" applyAlignment="1">
      <alignment/>
      <protection/>
    </xf>
    <xf numFmtId="0" fontId="13" fillId="2" borderId="12" xfId="21" applyFont="1" applyFill="1" applyBorder="1" applyAlignment="1">
      <alignment/>
      <protection/>
    </xf>
    <xf numFmtId="38" fontId="13" fillId="2" borderId="21" xfId="17" applyFont="1" applyFill="1" applyBorder="1" applyAlignment="1">
      <alignment/>
    </xf>
    <xf numFmtId="38" fontId="13" fillId="2" borderId="64" xfId="17" applyFont="1" applyFill="1" applyBorder="1" applyAlignment="1">
      <alignment/>
    </xf>
    <xf numFmtId="38" fontId="13" fillId="2" borderId="22" xfId="17" applyFont="1" applyFill="1" applyBorder="1" applyAlignment="1">
      <alignment/>
    </xf>
    <xf numFmtId="0" fontId="13" fillId="2" borderId="6" xfId="21" applyFont="1" applyFill="1" applyBorder="1" applyAlignment="1">
      <alignment/>
      <protection/>
    </xf>
    <xf numFmtId="38" fontId="13" fillId="2" borderId="20" xfId="17" applyFont="1" applyFill="1" applyBorder="1" applyAlignment="1">
      <alignment/>
    </xf>
    <xf numFmtId="0" fontId="13" fillId="2" borderId="1" xfId="21" applyFont="1" applyFill="1" applyBorder="1" applyAlignment="1">
      <alignment/>
      <protection/>
    </xf>
    <xf numFmtId="0" fontId="13" fillId="2" borderId="2" xfId="21" applyFont="1" applyFill="1" applyBorder="1" applyAlignment="1">
      <alignment/>
      <protection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4" xfId="21" applyFont="1" applyFill="1" applyBorder="1" applyAlignment="1">
      <alignment/>
      <protection/>
    </xf>
    <xf numFmtId="0" fontId="13" fillId="2" borderId="13" xfId="21" applyFont="1" applyFill="1" applyBorder="1" applyAlignment="1">
      <alignment/>
      <protection/>
    </xf>
    <xf numFmtId="9" fontId="13" fillId="2" borderId="22" xfId="15" applyFont="1" applyFill="1" applyBorder="1" applyAlignment="1">
      <alignment/>
    </xf>
    <xf numFmtId="0" fontId="13" fillId="2" borderId="4" xfId="0" applyFont="1" applyFill="1" applyBorder="1" applyAlignment="1">
      <alignment/>
    </xf>
    <xf numFmtId="38" fontId="13" fillId="2" borderId="33" xfId="17" applyFont="1" applyFill="1" applyBorder="1" applyAlignment="1">
      <alignment/>
    </xf>
    <xf numFmtId="38" fontId="13" fillId="2" borderId="34" xfId="17" applyFont="1" applyFill="1" applyBorder="1" applyAlignment="1">
      <alignment/>
    </xf>
    <xf numFmtId="38" fontId="13" fillId="2" borderId="35" xfId="17" applyFont="1" applyFill="1" applyBorder="1" applyAlignment="1">
      <alignment/>
    </xf>
    <xf numFmtId="38" fontId="13" fillId="2" borderId="38" xfId="17" applyFont="1" applyFill="1" applyBorder="1" applyAlignment="1">
      <alignment/>
    </xf>
    <xf numFmtId="38" fontId="13" fillId="2" borderId="39" xfId="17" applyFont="1" applyFill="1" applyBorder="1" applyAlignment="1">
      <alignment/>
    </xf>
    <xf numFmtId="38" fontId="13" fillId="2" borderId="40" xfId="17" applyFont="1" applyFill="1" applyBorder="1" applyAlignment="1">
      <alignment/>
    </xf>
    <xf numFmtId="0" fontId="13" fillId="2" borderId="31" xfId="0" applyFont="1" applyFill="1" applyBorder="1" applyAlignment="1">
      <alignment/>
    </xf>
    <xf numFmtId="0" fontId="13" fillId="2" borderId="32" xfId="0" applyFont="1" applyFill="1" applyBorder="1" applyAlignment="1">
      <alignment/>
    </xf>
    <xf numFmtId="0" fontId="13" fillId="2" borderId="36" xfId="0" applyFont="1" applyFill="1" applyBorder="1" applyAlignment="1">
      <alignment/>
    </xf>
    <xf numFmtId="0" fontId="13" fillId="2" borderId="37" xfId="0" applyFont="1" applyFill="1" applyBorder="1" applyAlignment="1">
      <alignment/>
    </xf>
    <xf numFmtId="0" fontId="13" fillId="2" borderId="50" xfId="0" applyFont="1" applyFill="1" applyBorder="1" applyAlignment="1">
      <alignment/>
    </xf>
    <xf numFmtId="0" fontId="13" fillId="2" borderId="51" xfId="0" applyFont="1" applyFill="1" applyBorder="1" applyAlignment="1">
      <alignment/>
    </xf>
    <xf numFmtId="0" fontId="13" fillId="2" borderId="55" xfId="0" applyFont="1" applyFill="1" applyBorder="1" applyAlignment="1">
      <alignment/>
    </xf>
    <xf numFmtId="0" fontId="13" fillId="2" borderId="56" xfId="0" applyFont="1" applyFill="1" applyBorder="1" applyAlignment="1">
      <alignment/>
    </xf>
    <xf numFmtId="0" fontId="15" fillId="2" borderId="55" xfId="0" applyFont="1" applyFill="1" applyBorder="1" applyAlignment="1">
      <alignment/>
    </xf>
    <xf numFmtId="0" fontId="13" fillId="2" borderId="40" xfId="0" applyFont="1" applyFill="1" applyBorder="1" applyAlignment="1">
      <alignment/>
    </xf>
    <xf numFmtId="0" fontId="13" fillId="2" borderId="28" xfId="21" applyFont="1" applyFill="1" applyBorder="1" applyAlignment="1">
      <alignment/>
      <protection/>
    </xf>
    <xf numFmtId="0" fontId="13" fillId="2" borderId="25" xfId="21" applyFont="1" applyFill="1" applyBorder="1" applyAlignment="1">
      <alignment/>
      <protection/>
    </xf>
    <xf numFmtId="176" fontId="7" fillId="2" borderId="7" xfId="15" applyNumberFormat="1" applyFont="1" applyFill="1" applyBorder="1" applyAlignment="1">
      <alignment/>
    </xf>
    <xf numFmtId="38" fontId="13" fillId="2" borderId="65" xfId="17" applyFont="1" applyFill="1" applyBorder="1" applyAlignment="1">
      <alignment/>
    </xf>
    <xf numFmtId="38" fontId="13" fillId="2" borderId="63" xfId="17" applyFont="1" applyFill="1" applyBorder="1" applyAlignment="1">
      <alignment/>
    </xf>
    <xf numFmtId="0" fontId="13" fillId="2" borderId="3" xfId="21" applyFont="1" applyFill="1" applyBorder="1" applyAlignment="1">
      <alignment/>
      <protection/>
    </xf>
    <xf numFmtId="0" fontId="13" fillId="2" borderId="20" xfId="0" applyFont="1" applyFill="1" applyBorder="1" applyAlignment="1">
      <alignment/>
    </xf>
    <xf numFmtId="0" fontId="13" fillId="2" borderId="21" xfId="0" applyFont="1" applyFill="1" applyBorder="1" applyAlignment="1">
      <alignment/>
    </xf>
    <xf numFmtId="0" fontId="13" fillId="2" borderId="22" xfId="0" applyFont="1" applyFill="1" applyBorder="1" applyAlignment="1">
      <alignment/>
    </xf>
    <xf numFmtId="0" fontId="11" fillId="2" borderId="64" xfId="0" applyFont="1" applyFill="1" applyBorder="1" applyAlignment="1">
      <alignment/>
    </xf>
    <xf numFmtId="38" fontId="11" fillId="2" borderId="66" xfId="17" applyFont="1" applyFill="1" applyBorder="1" applyAlignment="1">
      <alignment/>
    </xf>
    <xf numFmtId="38" fontId="11" fillId="2" borderId="67" xfId="17" applyFont="1" applyFill="1" applyBorder="1" applyAlignment="1">
      <alignment/>
    </xf>
    <xf numFmtId="38" fontId="11" fillId="2" borderId="68" xfId="17" applyFont="1" applyFill="1" applyBorder="1" applyAlignment="1">
      <alignment/>
    </xf>
    <xf numFmtId="38" fontId="11" fillId="2" borderId="69" xfId="17" applyFont="1" applyFill="1" applyBorder="1" applyAlignment="1">
      <alignment/>
    </xf>
    <xf numFmtId="38" fontId="11" fillId="2" borderId="70" xfId="17" applyFont="1" applyFill="1" applyBorder="1" applyAlignment="1">
      <alignment/>
    </xf>
    <xf numFmtId="38" fontId="11" fillId="2" borderId="68" xfId="0" applyNumberFormat="1" applyFont="1" applyFill="1" applyBorder="1" applyAlignment="1">
      <alignment/>
    </xf>
    <xf numFmtId="38" fontId="11" fillId="2" borderId="64" xfId="17" applyFont="1" applyFill="1" applyBorder="1" applyAlignment="1">
      <alignment/>
    </xf>
    <xf numFmtId="0" fontId="11" fillId="2" borderId="71" xfId="0" applyFont="1" applyFill="1" applyBorder="1" applyAlignment="1">
      <alignment/>
    </xf>
    <xf numFmtId="38" fontId="11" fillId="2" borderId="46" xfId="17" applyFont="1" applyFill="1" applyBorder="1" applyAlignment="1">
      <alignment/>
    </xf>
    <xf numFmtId="38" fontId="11" fillId="2" borderId="65" xfId="17" applyFont="1" applyFill="1" applyBorder="1" applyAlignment="1">
      <alignment/>
    </xf>
    <xf numFmtId="38" fontId="11" fillId="2" borderId="72" xfId="17" applyFont="1" applyFill="1" applyBorder="1" applyAlignment="1">
      <alignment/>
    </xf>
    <xf numFmtId="38" fontId="11" fillId="2" borderId="73" xfId="17" applyFont="1" applyFill="1" applyBorder="1" applyAlignment="1">
      <alignment/>
    </xf>
    <xf numFmtId="38" fontId="11" fillId="2" borderId="71" xfId="17" applyFont="1" applyFill="1" applyBorder="1" applyAlignment="1">
      <alignment/>
    </xf>
    <xf numFmtId="38" fontId="11" fillId="2" borderId="74" xfId="17" applyFont="1" applyFill="1" applyBorder="1" applyAlignment="1">
      <alignment/>
    </xf>
    <xf numFmtId="176" fontId="11" fillId="2" borderId="75" xfId="15" applyNumberFormat="1" applyFont="1" applyFill="1" applyBorder="1" applyAlignment="1">
      <alignment/>
    </xf>
    <xf numFmtId="38" fontId="11" fillId="2" borderId="75" xfId="17" applyFont="1" applyFill="1" applyBorder="1" applyAlignment="1">
      <alignment/>
    </xf>
    <xf numFmtId="2" fontId="11" fillId="2" borderId="64" xfId="0" applyNumberFormat="1" applyFont="1" applyFill="1" applyBorder="1" applyAlignment="1">
      <alignment horizontal="right"/>
    </xf>
    <xf numFmtId="38" fontId="11" fillId="2" borderId="48" xfId="17" applyFont="1" applyFill="1" applyBorder="1" applyAlignment="1">
      <alignment/>
    </xf>
    <xf numFmtId="176" fontId="11" fillId="2" borderId="76" xfId="15" applyNumberFormat="1" applyFont="1" applyFill="1" applyBorder="1" applyAlignment="1">
      <alignment/>
    </xf>
    <xf numFmtId="38" fontId="11" fillId="2" borderId="76" xfId="17" applyFont="1" applyFill="1" applyBorder="1" applyAlignment="1">
      <alignment/>
    </xf>
    <xf numFmtId="2" fontId="11" fillId="2" borderId="71" xfId="0" applyNumberFormat="1" applyFont="1" applyFill="1" applyBorder="1" applyAlignment="1">
      <alignment horizontal="right"/>
    </xf>
    <xf numFmtId="38" fontId="11" fillId="2" borderId="77" xfId="17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20" xfId="0" applyFont="1" applyFill="1" applyBorder="1" applyAlignment="1">
      <alignment shrinkToFit="1"/>
    </xf>
    <xf numFmtId="0" fontId="13" fillId="2" borderId="21" xfId="0" applyFont="1" applyFill="1" applyBorder="1" applyAlignment="1">
      <alignment shrinkToFit="1"/>
    </xf>
    <xf numFmtId="0" fontId="13" fillId="2" borderId="22" xfId="0" applyFont="1" applyFill="1" applyBorder="1" applyAlignment="1">
      <alignment shrinkToFit="1"/>
    </xf>
    <xf numFmtId="0" fontId="13" fillId="2" borderId="5" xfId="0" applyFont="1" applyFill="1" applyBorder="1" applyAlignment="1">
      <alignment/>
    </xf>
    <xf numFmtId="0" fontId="13" fillId="2" borderId="78" xfId="0" applyFont="1" applyFill="1" applyBorder="1" applyAlignment="1">
      <alignment/>
    </xf>
    <xf numFmtId="38" fontId="13" fillId="2" borderId="33" xfId="0" applyNumberFormat="1" applyFont="1" applyFill="1" applyBorder="1" applyAlignment="1">
      <alignment shrinkToFit="1"/>
    </xf>
    <xf numFmtId="38" fontId="13" fillId="2" borderId="34" xfId="17" applyFont="1" applyFill="1" applyBorder="1" applyAlignment="1">
      <alignment shrinkToFit="1"/>
    </xf>
    <xf numFmtId="0" fontId="13" fillId="0" borderId="35" xfId="0" applyFont="1" applyBorder="1" applyAlignment="1">
      <alignment shrinkToFit="1"/>
    </xf>
    <xf numFmtId="38" fontId="13" fillId="2" borderId="33" xfId="17" applyFont="1" applyFill="1" applyBorder="1" applyAlignment="1">
      <alignment shrinkToFit="1"/>
    </xf>
    <xf numFmtId="38" fontId="13" fillId="2" borderId="35" xfId="17" applyFont="1" applyFill="1" applyBorder="1" applyAlignment="1">
      <alignment shrinkToFit="1"/>
    </xf>
    <xf numFmtId="0" fontId="13" fillId="2" borderId="6" xfId="0" applyFont="1" applyFill="1" applyBorder="1" applyAlignment="1">
      <alignment/>
    </xf>
    <xf numFmtId="0" fontId="13" fillId="2" borderId="79" xfId="0" applyFont="1" applyFill="1" applyBorder="1" applyAlignment="1">
      <alignment/>
    </xf>
    <xf numFmtId="38" fontId="13" fillId="2" borderId="38" xfId="0" applyNumberFormat="1" applyFont="1" applyFill="1" applyBorder="1" applyAlignment="1">
      <alignment shrinkToFit="1"/>
    </xf>
    <xf numFmtId="38" fontId="13" fillId="2" borderId="39" xfId="17" applyFont="1" applyFill="1" applyBorder="1" applyAlignment="1">
      <alignment shrinkToFit="1"/>
    </xf>
    <xf numFmtId="0" fontId="13" fillId="0" borderId="40" xfId="0" applyFont="1" applyBorder="1" applyAlignment="1">
      <alignment shrinkToFit="1"/>
    </xf>
    <xf numFmtId="38" fontId="13" fillId="2" borderId="38" xfId="17" applyFont="1" applyFill="1" applyBorder="1" applyAlignment="1">
      <alignment shrinkToFit="1"/>
    </xf>
    <xf numFmtId="38" fontId="13" fillId="2" borderId="40" xfId="17" applyFont="1" applyFill="1" applyBorder="1" applyAlignment="1">
      <alignment shrinkToFit="1"/>
    </xf>
    <xf numFmtId="0" fontId="13" fillId="2" borderId="80" xfId="0" applyFont="1" applyFill="1" applyBorder="1" applyAlignment="1">
      <alignment/>
    </xf>
    <xf numFmtId="38" fontId="13" fillId="2" borderId="52" xfId="0" applyNumberFormat="1" applyFont="1" applyFill="1" applyBorder="1" applyAlignment="1">
      <alignment shrinkToFit="1"/>
    </xf>
    <xf numFmtId="38" fontId="13" fillId="2" borderId="53" xfId="17" applyFont="1" applyFill="1" applyBorder="1" applyAlignment="1">
      <alignment shrinkToFit="1"/>
    </xf>
    <xf numFmtId="0" fontId="13" fillId="0" borderId="54" xfId="0" applyFont="1" applyBorder="1" applyAlignment="1">
      <alignment shrinkToFit="1"/>
    </xf>
    <xf numFmtId="38" fontId="13" fillId="2" borderId="52" xfId="17" applyFont="1" applyFill="1" applyBorder="1" applyAlignment="1">
      <alignment shrinkToFit="1"/>
    </xf>
    <xf numFmtId="38" fontId="13" fillId="2" borderId="54" xfId="17" applyFont="1" applyFill="1" applyBorder="1" applyAlignment="1">
      <alignment shrinkToFit="1"/>
    </xf>
    <xf numFmtId="0" fontId="13" fillId="2" borderId="7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38" fontId="13" fillId="2" borderId="20" xfId="0" applyNumberFormat="1" applyFont="1" applyFill="1" applyBorder="1" applyAlignment="1">
      <alignment horizontal="right" shrinkToFit="1"/>
    </xf>
    <xf numFmtId="38" fontId="13" fillId="2" borderId="21" xfId="0" applyNumberFormat="1" applyFont="1" applyFill="1" applyBorder="1" applyAlignment="1">
      <alignment horizontal="right" shrinkToFit="1"/>
    </xf>
    <xf numFmtId="38" fontId="13" fillId="2" borderId="22" xfId="0" applyNumberFormat="1" applyFont="1" applyFill="1" applyBorder="1" applyAlignment="1">
      <alignment horizontal="right" shrinkToFit="1"/>
    </xf>
    <xf numFmtId="38" fontId="13" fillId="2" borderId="20" xfId="0" applyNumberFormat="1" applyFont="1" applyFill="1" applyBorder="1" applyAlignment="1">
      <alignment shrinkToFit="1"/>
    </xf>
    <xf numFmtId="38" fontId="13" fillId="2" borderId="21" xfId="0" applyNumberFormat="1" applyFont="1" applyFill="1" applyBorder="1" applyAlignment="1">
      <alignment shrinkToFit="1"/>
    </xf>
    <xf numFmtId="38" fontId="13" fillId="2" borderId="22" xfId="0" applyNumberFormat="1" applyFont="1" applyFill="1" applyBorder="1" applyAlignment="1">
      <alignment shrinkToFit="1"/>
    </xf>
    <xf numFmtId="0" fontId="13" fillId="2" borderId="81" xfId="0" applyFont="1" applyFill="1" applyBorder="1" applyAlignment="1">
      <alignment/>
    </xf>
    <xf numFmtId="38" fontId="13" fillId="2" borderId="57" xfId="0" applyNumberFormat="1" applyFont="1" applyFill="1" applyBorder="1" applyAlignment="1">
      <alignment shrinkToFit="1"/>
    </xf>
    <xf numFmtId="38" fontId="13" fillId="2" borderId="58" xfId="17" applyFont="1" applyFill="1" applyBorder="1" applyAlignment="1">
      <alignment shrinkToFit="1"/>
    </xf>
    <xf numFmtId="0" fontId="13" fillId="0" borderId="59" xfId="0" applyFont="1" applyBorder="1" applyAlignment="1">
      <alignment shrinkToFit="1"/>
    </xf>
    <xf numFmtId="38" fontId="13" fillId="2" borderId="57" xfId="17" applyFont="1" applyFill="1" applyBorder="1" applyAlignment="1">
      <alignment shrinkToFit="1"/>
    </xf>
    <xf numFmtId="38" fontId="13" fillId="2" borderId="59" xfId="17" applyFont="1" applyFill="1" applyBorder="1" applyAlignment="1">
      <alignment shrinkToFit="1"/>
    </xf>
    <xf numFmtId="0" fontId="13" fillId="2" borderId="15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38" fontId="13" fillId="2" borderId="82" xfId="0" applyNumberFormat="1" applyFont="1" applyFill="1" applyBorder="1" applyAlignment="1">
      <alignment horizontal="right" shrinkToFit="1"/>
    </xf>
    <xf numFmtId="38" fontId="13" fillId="2" borderId="83" xfId="0" applyNumberFormat="1" applyFont="1" applyFill="1" applyBorder="1" applyAlignment="1">
      <alignment horizontal="right" shrinkToFit="1"/>
    </xf>
    <xf numFmtId="38" fontId="13" fillId="2" borderId="84" xfId="0" applyNumberFormat="1" applyFont="1" applyFill="1" applyBorder="1" applyAlignment="1">
      <alignment horizontal="right" shrinkToFit="1"/>
    </xf>
    <xf numFmtId="38" fontId="13" fillId="2" borderId="82" xfId="0" applyNumberFormat="1" applyFont="1" applyFill="1" applyBorder="1" applyAlignment="1">
      <alignment shrinkToFit="1"/>
    </xf>
    <xf numFmtId="38" fontId="13" fillId="2" borderId="83" xfId="0" applyNumberFormat="1" applyFont="1" applyFill="1" applyBorder="1" applyAlignment="1">
      <alignment shrinkToFit="1"/>
    </xf>
    <xf numFmtId="38" fontId="13" fillId="2" borderId="84" xfId="0" applyNumberFormat="1" applyFont="1" applyFill="1" applyBorder="1" applyAlignment="1">
      <alignment shrinkToFit="1"/>
    </xf>
    <xf numFmtId="0" fontId="13" fillId="2" borderId="11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38" fontId="13" fillId="2" borderId="13" xfId="0" applyNumberFormat="1" applyFont="1" applyFill="1" applyBorder="1" applyAlignment="1">
      <alignment shrinkToFit="1"/>
    </xf>
    <xf numFmtId="0" fontId="13" fillId="2" borderId="13" xfId="0" applyFont="1" applyFill="1" applyBorder="1" applyAlignment="1">
      <alignment shrinkToFit="1"/>
    </xf>
    <xf numFmtId="38" fontId="13" fillId="2" borderId="60" xfId="0" applyNumberFormat="1" applyFont="1" applyFill="1" applyBorder="1" applyAlignment="1">
      <alignment shrinkToFit="1"/>
    </xf>
    <xf numFmtId="38" fontId="13" fillId="2" borderId="61" xfId="0" applyNumberFormat="1" applyFont="1" applyFill="1" applyBorder="1" applyAlignment="1">
      <alignment shrinkToFit="1"/>
    </xf>
    <xf numFmtId="38" fontId="13" fillId="2" borderId="62" xfId="0" applyNumberFormat="1" applyFont="1" applyFill="1" applyBorder="1" applyAlignment="1">
      <alignment shrinkToFit="1"/>
    </xf>
    <xf numFmtId="0" fontId="13" fillId="2" borderId="34" xfId="0" applyFont="1" applyFill="1" applyBorder="1" applyAlignment="1">
      <alignment shrinkToFit="1"/>
    </xf>
    <xf numFmtId="38" fontId="13" fillId="2" borderId="65" xfId="17" applyFont="1" applyFill="1" applyBorder="1" applyAlignment="1">
      <alignment shrinkToFit="1"/>
    </xf>
    <xf numFmtId="0" fontId="13" fillId="2" borderId="39" xfId="0" applyFont="1" applyFill="1" applyBorder="1" applyAlignment="1">
      <alignment shrinkToFit="1"/>
    </xf>
    <xf numFmtId="38" fontId="13" fillId="2" borderId="63" xfId="17" applyFont="1" applyFill="1" applyBorder="1" applyAlignment="1">
      <alignment shrinkToFit="1"/>
    </xf>
    <xf numFmtId="38" fontId="13" fillId="2" borderId="71" xfId="0" applyNumberFormat="1" applyFont="1" applyFill="1" applyBorder="1" applyAlignment="1">
      <alignment shrinkToFit="1"/>
    </xf>
    <xf numFmtId="0" fontId="7" fillId="2" borderId="3" xfId="0" applyFont="1" applyFill="1" applyBorder="1" applyAlignment="1">
      <alignment vertical="center" wrapText="1"/>
    </xf>
    <xf numFmtId="38" fontId="13" fillId="2" borderId="52" xfId="17" applyFont="1" applyFill="1" applyBorder="1" applyAlignment="1">
      <alignment/>
    </xf>
    <xf numFmtId="38" fontId="13" fillId="2" borderId="53" xfId="17" applyFont="1" applyFill="1" applyBorder="1" applyAlignment="1">
      <alignment/>
    </xf>
    <xf numFmtId="38" fontId="13" fillId="2" borderId="54" xfId="17" applyFont="1" applyFill="1" applyBorder="1" applyAlignment="1">
      <alignment/>
    </xf>
    <xf numFmtId="38" fontId="7" fillId="2" borderId="3" xfId="0" applyNumberFormat="1" applyFont="1" applyFill="1" applyBorder="1" applyAlignment="1">
      <alignment/>
    </xf>
    <xf numFmtId="176" fontId="11" fillId="2" borderId="62" xfId="15" applyNumberFormat="1" applyFont="1" applyFill="1" applyBorder="1" applyAlignment="1">
      <alignment horizontal="right"/>
    </xf>
    <xf numFmtId="0" fontId="7" fillId="2" borderId="85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13" fillId="2" borderId="58" xfId="0" applyFont="1" applyFill="1" applyBorder="1" applyAlignment="1">
      <alignment shrinkToFit="1"/>
    </xf>
    <xf numFmtId="38" fontId="13" fillId="2" borderId="26" xfId="17" applyFont="1" applyFill="1" applyBorder="1" applyAlignment="1">
      <alignment shrinkToFit="1"/>
    </xf>
    <xf numFmtId="38" fontId="13" fillId="2" borderId="43" xfId="17" applyFont="1" applyFill="1" applyBorder="1" applyAlignment="1">
      <alignment shrinkToFit="1"/>
    </xf>
    <xf numFmtId="38" fontId="13" fillId="2" borderId="72" xfId="17" applyFont="1" applyFill="1" applyBorder="1" applyAlignment="1">
      <alignment shrinkToFit="1"/>
    </xf>
    <xf numFmtId="38" fontId="13" fillId="2" borderId="44" xfId="17" applyFont="1" applyFill="1" applyBorder="1" applyAlignment="1">
      <alignment shrinkToFit="1"/>
    </xf>
    <xf numFmtId="38" fontId="13" fillId="2" borderId="45" xfId="17" applyFont="1" applyFill="1" applyBorder="1" applyAlignment="1">
      <alignment shrinkToFit="1"/>
    </xf>
    <xf numFmtId="0" fontId="13" fillId="2" borderId="59" xfId="21" applyFont="1" applyFill="1" applyBorder="1" applyAlignment="1">
      <alignment/>
      <protection/>
    </xf>
    <xf numFmtId="38" fontId="13" fillId="2" borderId="48" xfId="17" applyFont="1" applyFill="1" applyBorder="1" applyAlignment="1">
      <alignment/>
    </xf>
    <xf numFmtId="38" fontId="13" fillId="2" borderId="58" xfId="17" applyFont="1" applyFill="1" applyBorder="1" applyAlignment="1">
      <alignment/>
    </xf>
    <xf numFmtId="38" fontId="13" fillId="2" borderId="59" xfId="17" applyFont="1" applyFill="1" applyBorder="1" applyAlignment="1">
      <alignment/>
    </xf>
    <xf numFmtId="38" fontId="13" fillId="2" borderId="46" xfId="17" applyFont="1" applyFill="1" applyBorder="1" applyAlignment="1">
      <alignment/>
    </xf>
    <xf numFmtId="38" fontId="13" fillId="2" borderId="26" xfId="17" applyFont="1" applyFill="1" applyBorder="1" applyAlignment="1">
      <alignment/>
    </xf>
    <xf numFmtId="38" fontId="13" fillId="2" borderId="66" xfId="17" applyFont="1" applyFill="1" applyBorder="1" applyAlignment="1">
      <alignment/>
    </xf>
    <xf numFmtId="38" fontId="13" fillId="2" borderId="27" xfId="17" applyFont="1" applyFill="1" applyBorder="1" applyAlignment="1">
      <alignment/>
    </xf>
    <xf numFmtId="0" fontId="13" fillId="2" borderId="60" xfId="21" applyFont="1" applyFill="1" applyBorder="1" applyAlignment="1">
      <alignment/>
      <protection/>
    </xf>
    <xf numFmtId="0" fontId="13" fillId="2" borderId="30" xfId="21" applyFont="1" applyFill="1" applyBorder="1" applyAlignment="1">
      <alignment/>
      <protection/>
    </xf>
    <xf numFmtId="0" fontId="13" fillId="2" borderId="54" xfId="21" applyFont="1" applyFill="1" applyBorder="1" applyAlignment="1">
      <alignment/>
      <protection/>
    </xf>
    <xf numFmtId="0" fontId="13" fillId="2" borderId="62" xfId="21" applyFont="1" applyFill="1" applyBorder="1" applyAlignment="1">
      <alignment/>
      <protection/>
    </xf>
    <xf numFmtId="0" fontId="7" fillId="3" borderId="3" xfId="0" applyFont="1" applyFill="1" applyBorder="1" applyAlignment="1" applyProtection="1">
      <alignment horizontal="center"/>
      <protection locked="0"/>
    </xf>
    <xf numFmtId="38" fontId="7" fillId="3" borderId="3" xfId="17" applyFont="1" applyFill="1" applyBorder="1" applyAlignment="1" applyProtection="1">
      <alignment/>
      <protection locked="0"/>
    </xf>
    <xf numFmtId="38" fontId="7" fillId="3" borderId="14" xfId="17" applyFont="1" applyFill="1" applyBorder="1" applyAlignment="1" applyProtection="1">
      <alignment/>
      <protection locked="0"/>
    </xf>
    <xf numFmtId="38" fontId="7" fillId="3" borderId="3" xfId="17" applyFont="1" applyFill="1" applyBorder="1" applyAlignment="1" applyProtection="1">
      <alignment/>
      <protection locked="0"/>
    </xf>
    <xf numFmtId="38" fontId="7" fillId="3" borderId="14" xfId="17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38" fontId="7" fillId="3" borderId="7" xfId="17" applyFont="1" applyFill="1" applyBorder="1" applyAlignment="1" applyProtection="1">
      <alignment/>
      <protection locked="0"/>
    </xf>
    <xf numFmtId="38" fontId="13" fillId="3" borderId="38" xfId="17" applyFont="1" applyFill="1" applyBorder="1" applyAlignment="1" applyProtection="1">
      <alignment/>
      <protection locked="0"/>
    </xf>
    <xf numFmtId="38" fontId="13" fillId="3" borderId="39" xfId="17" applyFont="1" applyFill="1" applyBorder="1" applyAlignment="1" applyProtection="1">
      <alignment/>
      <protection locked="0"/>
    </xf>
    <xf numFmtId="38" fontId="13" fillId="3" borderId="20" xfId="17" applyFont="1" applyFill="1" applyBorder="1" applyAlignment="1" applyProtection="1">
      <alignment/>
      <protection locked="0"/>
    </xf>
    <xf numFmtId="38" fontId="13" fillId="3" borderId="21" xfId="17" applyFont="1" applyFill="1" applyBorder="1" applyAlignment="1" applyProtection="1">
      <alignment/>
      <protection locked="0"/>
    </xf>
    <xf numFmtId="38" fontId="13" fillId="3" borderId="64" xfId="17" applyFont="1" applyFill="1" applyBorder="1" applyAlignment="1" applyProtection="1">
      <alignment/>
      <protection locked="0"/>
    </xf>
    <xf numFmtId="38" fontId="13" fillId="3" borderId="22" xfId="17" applyFont="1" applyFill="1" applyBorder="1" applyAlignment="1" applyProtection="1">
      <alignment/>
      <protection locked="0"/>
    </xf>
    <xf numFmtId="9" fontId="13" fillId="3" borderId="20" xfId="15" applyFont="1" applyFill="1" applyBorder="1" applyAlignment="1" applyProtection="1">
      <alignment/>
      <protection locked="0"/>
    </xf>
    <xf numFmtId="9" fontId="13" fillId="3" borderId="21" xfId="15" applyFont="1" applyFill="1" applyBorder="1" applyAlignment="1" applyProtection="1">
      <alignment/>
      <protection locked="0"/>
    </xf>
    <xf numFmtId="0" fontId="13" fillId="3" borderId="7" xfId="21" applyFont="1" applyFill="1" applyBorder="1" applyAlignment="1" applyProtection="1">
      <alignment/>
      <protection locked="0"/>
    </xf>
    <xf numFmtId="38" fontId="13" fillId="3" borderId="60" xfId="17" applyFont="1" applyFill="1" applyBorder="1" applyAlignment="1" applyProtection="1">
      <alignment/>
      <protection locked="0"/>
    </xf>
    <xf numFmtId="38" fontId="13" fillId="3" borderId="61" xfId="17" applyFont="1" applyFill="1" applyBorder="1" applyAlignment="1" applyProtection="1">
      <alignment/>
      <protection locked="0"/>
    </xf>
    <xf numFmtId="0" fontId="13" fillId="3" borderId="3" xfId="21" applyFont="1" applyFill="1" applyBorder="1" applyAlignment="1" applyProtection="1">
      <alignment/>
      <protection locked="0"/>
    </xf>
    <xf numFmtId="0" fontId="13" fillId="3" borderId="2" xfId="21" applyFont="1" applyFill="1" applyBorder="1" applyAlignment="1" applyProtection="1">
      <alignment/>
      <protection locked="0"/>
    </xf>
    <xf numFmtId="0" fontId="13" fillId="3" borderId="18" xfId="21" applyFont="1" applyFill="1" applyBorder="1" applyAlignment="1" applyProtection="1">
      <alignment/>
      <protection locked="0"/>
    </xf>
    <xf numFmtId="0" fontId="13" fillId="3" borderId="34" xfId="0" applyFont="1" applyFill="1" applyBorder="1" applyAlignment="1" applyProtection="1">
      <alignment shrinkToFit="1"/>
      <protection locked="0"/>
    </xf>
    <xf numFmtId="0" fontId="13" fillId="3" borderId="39" xfId="0" applyFont="1" applyFill="1" applyBorder="1" applyAlignment="1" applyProtection="1">
      <alignment shrinkToFit="1"/>
      <protection locked="0"/>
    </xf>
    <xf numFmtId="0" fontId="13" fillId="3" borderId="53" xfId="0" applyFont="1" applyFill="1" applyBorder="1" applyAlignment="1" applyProtection="1">
      <alignment shrinkToFit="1"/>
      <protection locked="0"/>
    </xf>
    <xf numFmtId="0" fontId="13" fillId="3" borderId="58" xfId="0" applyFont="1" applyFill="1" applyBorder="1" applyAlignment="1" applyProtection="1">
      <alignment shrinkToFit="1"/>
      <protection locked="0"/>
    </xf>
    <xf numFmtId="38" fontId="13" fillId="3" borderId="33" xfId="0" applyNumberFormat="1" applyFont="1" applyFill="1" applyBorder="1" applyAlignment="1" applyProtection="1">
      <alignment shrinkToFit="1"/>
      <protection locked="0"/>
    </xf>
    <xf numFmtId="38" fontId="13" fillId="3" borderId="57" xfId="0" applyNumberFormat="1" applyFont="1" applyFill="1" applyBorder="1" applyAlignment="1" applyProtection="1">
      <alignment shrinkToFit="1"/>
      <protection locked="0"/>
    </xf>
    <xf numFmtId="38" fontId="13" fillId="3" borderId="38" xfId="0" applyNumberFormat="1" applyFont="1" applyFill="1" applyBorder="1" applyAlignment="1" applyProtection="1">
      <alignment shrinkToFit="1"/>
      <protection locked="0"/>
    </xf>
    <xf numFmtId="38" fontId="13" fillId="3" borderId="25" xfId="0" applyNumberFormat="1" applyFont="1" applyFill="1" applyBorder="1" applyAlignment="1" applyProtection="1">
      <alignment shrinkToFit="1"/>
      <protection locked="0"/>
    </xf>
    <xf numFmtId="0" fontId="13" fillId="3" borderId="35" xfId="0" applyFont="1" applyFill="1" applyBorder="1" applyAlignment="1" applyProtection="1">
      <alignment shrinkToFit="1"/>
      <protection locked="0"/>
    </xf>
    <xf numFmtId="0" fontId="13" fillId="3" borderId="59" xfId="0" applyFont="1" applyFill="1" applyBorder="1" applyAlignment="1" applyProtection="1">
      <alignment shrinkToFit="1"/>
      <protection locked="0"/>
    </xf>
    <xf numFmtId="0" fontId="13" fillId="3" borderId="40" xfId="0" applyFont="1" applyFill="1" applyBorder="1" applyAlignment="1" applyProtection="1">
      <alignment shrinkToFit="1"/>
      <protection locked="0"/>
    </xf>
    <xf numFmtId="0" fontId="13" fillId="3" borderId="27" xfId="0" applyFont="1" applyFill="1" applyBorder="1" applyAlignment="1" applyProtection="1">
      <alignment shrinkToFit="1"/>
      <protection locked="0"/>
    </xf>
    <xf numFmtId="38" fontId="7" fillId="3" borderId="1" xfId="17" applyFont="1" applyFill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/>
      <protection locked="0"/>
    </xf>
    <xf numFmtId="0" fontId="7" fillId="3" borderId="14" xfId="0" applyFont="1" applyFill="1" applyBorder="1" applyAlignment="1" applyProtection="1">
      <alignment/>
      <protection locked="0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/>
    </xf>
    <xf numFmtId="0" fontId="7" fillId="4" borderId="86" xfId="0" applyFont="1" applyFill="1" applyBorder="1" applyAlignment="1">
      <alignment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/>
    </xf>
    <xf numFmtId="193" fontId="7" fillId="4" borderId="3" xfId="17" applyNumberFormat="1" applyFont="1" applyFill="1" applyBorder="1" applyAlignment="1">
      <alignment/>
    </xf>
    <xf numFmtId="193" fontId="7" fillId="4" borderId="14" xfId="17" applyNumberFormat="1" applyFont="1" applyFill="1" applyBorder="1" applyAlignment="1">
      <alignment/>
    </xf>
    <xf numFmtId="0" fontId="7" fillId="4" borderId="7" xfId="0" applyFont="1" applyFill="1" applyBorder="1" applyAlignment="1">
      <alignment/>
    </xf>
    <xf numFmtId="193" fontId="7" fillId="4" borderId="7" xfId="17" applyNumberFormat="1" applyFont="1" applyFill="1" applyBorder="1" applyAlignment="1">
      <alignment/>
    </xf>
    <xf numFmtId="38" fontId="7" fillId="4" borderId="3" xfId="17" applyFont="1" applyFill="1" applyBorder="1" applyAlignment="1">
      <alignment/>
    </xf>
    <xf numFmtId="38" fontId="7" fillId="4" borderId="3" xfId="17" applyFont="1" applyFill="1" applyBorder="1" applyAlignment="1">
      <alignment horizontal="right"/>
    </xf>
    <xf numFmtId="38" fontId="7" fillId="4" borderId="14" xfId="17" applyFont="1" applyFill="1" applyBorder="1" applyAlignment="1">
      <alignment/>
    </xf>
    <xf numFmtId="38" fontId="7" fillId="4" borderId="14" xfId="17" applyFont="1" applyFill="1" applyBorder="1" applyAlignment="1">
      <alignment horizontal="right"/>
    </xf>
    <xf numFmtId="38" fontId="7" fillId="4" borderId="7" xfId="17" applyFont="1" applyFill="1" applyBorder="1" applyAlignment="1">
      <alignment horizontal="right"/>
    </xf>
    <xf numFmtId="38" fontId="7" fillId="4" borderId="7" xfId="17" applyFont="1" applyFill="1" applyBorder="1" applyAlignment="1">
      <alignment/>
    </xf>
    <xf numFmtId="38" fontId="11" fillId="3" borderId="57" xfId="17" applyFont="1" applyFill="1" applyBorder="1" applyAlignment="1" applyProtection="1">
      <alignment/>
      <protection locked="0"/>
    </xf>
    <xf numFmtId="38" fontId="11" fillId="3" borderId="48" xfId="17" applyFont="1" applyFill="1" applyBorder="1" applyAlignment="1" applyProtection="1">
      <alignment/>
      <protection locked="0"/>
    </xf>
    <xf numFmtId="38" fontId="11" fillId="3" borderId="58" xfId="17" applyFont="1" applyFill="1" applyBorder="1" applyAlignment="1" applyProtection="1">
      <alignment/>
      <protection locked="0"/>
    </xf>
    <xf numFmtId="38" fontId="11" fillId="3" borderId="39" xfId="17" applyFont="1" applyFill="1" applyBorder="1" applyAlignment="1" applyProtection="1">
      <alignment/>
      <protection locked="0"/>
    </xf>
    <xf numFmtId="38" fontId="11" fillId="3" borderId="40" xfId="17" applyFont="1" applyFill="1" applyBorder="1" applyAlignment="1" applyProtection="1">
      <alignment/>
      <protection locked="0"/>
    </xf>
    <xf numFmtId="38" fontId="11" fillId="3" borderId="20" xfId="17" applyFont="1" applyFill="1" applyBorder="1" applyAlignment="1" applyProtection="1">
      <alignment/>
      <protection locked="0"/>
    </xf>
    <xf numFmtId="38" fontId="11" fillId="3" borderId="21" xfId="17" applyFont="1" applyFill="1" applyBorder="1" applyAlignment="1" applyProtection="1">
      <alignment/>
      <protection locked="0"/>
    </xf>
    <xf numFmtId="38" fontId="11" fillId="3" borderId="64" xfId="17" applyFont="1" applyFill="1" applyBorder="1" applyAlignment="1" applyProtection="1">
      <alignment/>
      <protection locked="0"/>
    </xf>
    <xf numFmtId="38" fontId="11" fillId="3" borderId="71" xfId="17" applyFont="1" applyFill="1" applyBorder="1" applyAlignment="1" applyProtection="1">
      <alignment/>
      <protection locked="0"/>
    </xf>
    <xf numFmtId="38" fontId="11" fillId="3" borderId="22" xfId="17" applyFont="1" applyFill="1" applyBorder="1" applyAlignment="1" applyProtection="1">
      <alignment/>
      <protection locked="0"/>
    </xf>
    <xf numFmtId="38" fontId="11" fillId="3" borderId="38" xfId="17" applyFont="1" applyFill="1" applyBorder="1" applyAlignment="1" applyProtection="1">
      <alignment/>
      <protection locked="0"/>
    </xf>
    <xf numFmtId="38" fontId="11" fillId="3" borderId="63" xfId="17" applyFont="1" applyFill="1" applyBorder="1" applyAlignment="1" applyProtection="1">
      <alignment/>
      <protection locked="0"/>
    </xf>
    <xf numFmtId="38" fontId="11" fillId="3" borderId="43" xfId="17" applyFont="1" applyFill="1" applyBorder="1" applyAlignment="1" applyProtection="1">
      <alignment/>
      <protection locked="0"/>
    </xf>
    <xf numFmtId="38" fontId="11" fillId="3" borderId="72" xfId="17" applyFont="1" applyFill="1" applyBorder="1" applyAlignment="1" applyProtection="1">
      <alignment/>
      <protection locked="0"/>
    </xf>
    <xf numFmtId="38" fontId="11" fillId="3" borderId="44" xfId="17" applyFont="1" applyFill="1" applyBorder="1" applyAlignment="1" applyProtection="1">
      <alignment/>
      <protection locked="0"/>
    </xf>
    <xf numFmtId="38" fontId="11" fillId="3" borderId="45" xfId="17" applyFont="1" applyFill="1" applyBorder="1" applyAlignment="1" applyProtection="1">
      <alignment/>
      <protection locked="0"/>
    </xf>
    <xf numFmtId="0" fontId="7" fillId="4" borderId="1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64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38" fontId="7" fillId="4" borderId="57" xfId="17" applyFont="1" applyFill="1" applyBorder="1" applyAlignment="1">
      <alignment/>
    </xf>
    <xf numFmtId="38" fontId="7" fillId="4" borderId="58" xfId="17" applyFont="1" applyFill="1" applyBorder="1" applyAlignment="1">
      <alignment/>
    </xf>
    <xf numFmtId="38" fontId="7" fillId="4" borderId="74" xfId="17" applyFont="1" applyFill="1" applyBorder="1" applyAlignment="1">
      <alignment/>
    </xf>
    <xf numFmtId="38" fontId="7" fillId="4" borderId="59" xfId="17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40" xfId="0" applyFont="1" applyFill="1" applyBorder="1" applyAlignment="1">
      <alignment/>
    </xf>
    <xf numFmtId="38" fontId="7" fillId="4" borderId="38" xfId="17" applyFont="1" applyFill="1" applyBorder="1" applyAlignment="1">
      <alignment/>
    </xf>
    <xf numFmtId="38" fontId="7" fillId="4" borderId="39" xfId="17" applyFont="1" applyFill="1" applyBorder="1" applyAlignment="1">
      <alignment/>
    </xf>
    <xf numFmtId="38" fontId="7" fillId="4" borderId="68" xfId="17" applyFont="1" applyFill="1" applyBorder="1" applyAlignment="1">
      <alignment/>
    </xf>
    <xf numFmtId="38" fontId="7" fillId="4" borderId="40" xfId="17" applyFont="1" applyFill="1" applyBorder="1" applyAlignment="1">
      <alignment/>
    </xf>
    <xf numFmtId="0" fontId="7" fillId="4" borderId="52" xfId="0" applyFont="1" applyFill="1" applyBorder="1" applyAlignment="1">
      <alignment/>
    </xf>
    <xf numFmtId="0" fontId="7" fillId="4" borderId="57" xfId="0" applyFont="1" applyFill="1" applyBorder="1" applyAlignment="1">
      <alignment/>
    </xf>
    <xf numFmtId="0" fontId="7" fillId="4" borderId="87" xfId="0" applyFont="1" applyFill="1" applyBorder="1" applyAlignment="1">
      <alignment/>
    </xf>
    <xf numFmtId="0" fontId="7" fillId="4" borderId="88" xfId="0" applyFont="1" applyFill="1" applyBorder="1" applyAlignment="1">
      <alignment/>
    </xf>
    <xf numFmtId="38" fontId="7" fillId="4" borderId="89" xfId="17" applyFont="1" applyFill="1" applyBorder="1" applyAlignment="1">
      <alignment/>
    </xf>
    <xf numFmtId="38" fontId="7" fillId="4" borderId="90" xfId="17" applyFont="1" applyFill="1" applyBorder="1" applyAlignment="1">
      <alignment/>
    </xf>
    <xf numFmtId="38" fontId="7" fillId="4" borderId="91" xfId="17" applyFont="1" applyFill="1" applyBorder="1" applyAlignment="1">
      <alignment/>
    </xf>
    <xf numFmtId="38" fontId="7" fillId="4" borderId="88" xfId="17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92" xfId="0" applyFont="1" applyFill="1" applyBorder="1" applyAlignment="1">
      <alignment/>
    </xf>
    <xf numFmtId="38" fontId="7" fillId="4" borderId="93" xfId="17" applyFont="1" applyFill="1" applyBorder="1" applyAlignment="1">
      <alignment/>
    </xf>
    <xf numFmtId="38" fontId="7" fillId="4" borderId="94" xfId="17" applyFont="1" applyFill="1" applyBorder="1" applyAlignment="1">
      <alignment/>
    </xf>
    <xf numFmtId="38" fontId="7" fillId="4" borderId="95" xfId="17" applyFont="1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176" fontId="7" fillId="3" borderId="3" xfId="15" applyNumberFormat="1" applyFont="1" applyFill="1" applyBorder="1" applyAlignment="1" applyProtection="1">
      <alignment/>
      <protection locked="0"/>
    </xf>
    <xf numFmtId="38" fontId="11" fillId="2" borderId="20" xfId="17" applyFont="1" applyFill="1" applyBorder="1" applyAlignment="1" applyProtection="1">
      <alignment/>
      <protection/>
    </xf>
    <xf numFmtId="38" fontId="11" fillId="2" borderId="21" xfId="17" applyFont="1" applyFill="1" applyBorder="1" applyAlignment="1" applyProtection="1">
      <alignment/>
      <protection/>
    </xf>
    <xf numFmtId="38" fontId="11" fillId="2" borderId="64" xfId="17" applyFont="1" applyFill="1" applyBorder="1" applyAlignment="1" applyProtection="1">
      <alignment/>
      <protection/>
    </xf>
    <xf numFmtId="38" fontId="11" fillId="3" borderId="33" xfId="17" applyFont="1" applyFill="1" applyBorder="1" applyAlignment="1" applyProtection="1">
      <alignment/>
      <protection locked="0"/>
    </xf>
    <xf numFmtId="38" fontId="11" fillId="3" borderId="65" xfId="17" applyFont="1" applyFill="1" applyBorder="1" applyAlignment="1" applyProtection="1">
      <alignment/>
      <protection locked="0"/>
    </xf>
    <xf numFmtId="38" fontId="11" fillId="3" borderId="34" xfId="17" applyFont="1" applyFill="1" applyBorder="1" applyAlignment="1" applyProtection="1">
      <alignment/>
      <protection locked="0"/>
    </xf>
    <xf numFmtId="38" fontId="11" fillId="3" borderId="35" xfId="17" applyFont="1" applyFill="1" applyBorder="1" applyAlignment="1" applyProtection="1">
      <alignment/>
      <protection locked="0"/>
    </xf>
    <xf numFmtId="38" fontId="7" fillId="3" borderId="4" xfId="17" applyFont="1" applyFill="1" applyBorder="1" applyAlignment="1" applyProtection="1">
      <alignment/>
      <protection locked="0"/>
    </xf>
    <xf numFmtId="0" fontId="7" fillId="2" borderId="96" xfId="0" applyFont="1" applyFill="1" applyBorder="1" applyAlignment="1">
      <alignment/>
    </xf>
    <xf numFmtId="0" fontId="7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0" borderId="2" xfId="0" applyFont="1" applyBorder="1" applyAlignment="1">
      <alignment shrinkToFit="1"/>
    </xf>
    <xf numFmtId="0" fontId="16" fillId="2" borderId="75" xfId="0" applyFont="1" applyFill="1" applyBorder="1" applyAlignment="1">
      <alignment shrinkToFit="1"/>
    </xf>
    <xf numFmtId="0" fontId="16" fillId="0" borderId="12" xfId="0" applyFont="1" applyBorder="1" applyAlignment="1">
      <alignment shrinkToFit="1"/>
    </xf>
    <xf numFmtId="0" fontId="16" fillId="2" borderId="70" xfId="0" applyFont="1" applyFill="1" applyBorder="1" applyAlignment="1">
      <alignment shrinkToFit="1"/>
    </xf>
    <xf numFmtId="0" fontId="17" fillId="0" borderId="18" xfId="0" applyFont="1" applyBorder="1" applyAlignment="1">
      <alignment shrinkToFit="1"/>
    </xf>
    <xf numFmtId="0" fontId="7" fillId="4" borderId="14" xfId="0" applyFont="1" applyFill="1" applyBorder="1" applyAlignment="1">
      <alignment/>
    </xf>
    <xf numFmtId="0" fontId="11" fillId="2" borderId="57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ormA05-07-0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0</xdr:row>
      <xdr:rowOff>57150</xdr:rowOff>
    </xdr:from>
    <xdr:to>
      <xdr:col>16</xdr:col>
      <xdr:colOff>0</xdr:colOff>
      <xdr:row>2</xdr:row>
      <xdr:rowOff>0</xdr:rowOff>
    </xdr:to>
    <xdr:grpSp>
      <xdr:nvGrpSpPr>
        <xdr:cNvPr id="1" name="Group 169"/>
        <xdr:cNvGrpSpPr>
          <a:grpSpLocks/>
        </xdr:cNvGrpSpPr>
      </xdr:nvGrpSpPr>
      <xdr:grpSpPr>
        <a:xfrm>
          <a:off x="9277350" y="57150"/>
          <a:ext cx="6724650" cy="323850"/>
          <a:chOff x="850" y="6"/>
          <a:chExt cx="616" cy="34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923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共通項目及び初期投資の設定</a:t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1227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様式Ｅ－１－１</a:t>
            </a:r>
          </a:p>
        </xdr:txBody>
      </xdr:sp>
      <xdr:sp>
        <xdr:nvSpPr>
          <xdr:cNvPr id="4" name="Rectangle 8"/>
          <xdr:cNvSpPr>
            <a:spLocks/>
          </xdr:cNvSpPr>
        </xdr:nvSpPr>
        <xdr:spPr>
          <a:xfrm>
            <a:off x="850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9"/>
          <xdr:cNvSpPr>
            <a:spLocks/>
          </xdr:cNvSpPr>
        </xdr:nvSpPr>
        <xdr:spPr>
          <a:xfrm>
            <a:off x="1149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10"/>
          <xdr:cNvSpPr>
            <a:spLocks/>
          </xdr:cNvSpPr>
        </xdr:nvSpPr>
        <xdr:spPr>
          <a:xfrm>
            <a:off x="1382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0</xdr:row>
      <xdr:rowOff>19050</xdr:rowOff>
    </xdr:from>
    <xdr:to>
      <xdr:col>35</xdr:col>
      <xdr:colOff>0</xdr:colOff>
      <xdr:row>3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8820150" y="19050"/>
          <a:ext cx="6743700" cy="295275"/>
          <a:chOff x="805" y="2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78" y="2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駐車料金経理に係る財務諸表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82" y="2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様式Ｅ－２－４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05" y="2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04" y="2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37" y="2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１／２</a:t>
            </a:r>
          </a:p>
        </xdr:txBody>
      </xdr:sp>
    </xdr:grpSp>
    <xdr:clientData/>
  </xdr:twoCellAnchor>
  <xdr:twoCellAnchor>
    <xdr:from>
      <xdr:col>19</xdr:col>
      <xdr:colOff>266700</xdr:colOff>
      <xdr:row>81</xdr:row>
      <xdr:rowOff>19050</xdr:rowOff>
    </xdr:from>
    <xdr:to>
      <xdr:col>35</xdr:col>
      <xdr:colOff>0</xdr:colOff>
      <xdr:row>84</xdr:row>
      <xdr:rowOff>0</xdr:rowOff>
    </xdr:to>
    <xdr:grpSp>
      <xdr:nvGrpSpPr>
        <xdr:cNvPr id="7" name="Group 30"/>
        <xdr:cNvGrpSpPr>
          <a:grpSpLocks/>
        </xdr:cNvGrpSpPr>
      </xdr:nvGrpSpPr>
      <xdr:grpSpPr>
        <a:xfrm>
          <a:off x="8820150" y="9382125"/>
          <a:ext cx="6743700" cy="295275"/>
          <a:chOff x="805" y="958"/>
          <a:chExt cx="616" cy="34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878" y="958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駐車料金経理に係る財務諸表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182" y="958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様式Ｅ－２－４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805" y="958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04" y="958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7" y="958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２／２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57150</xdr:rowOff>
    </xdr:from>
    <xdr:to>
      <xdr:col>12</xdr:col>
      <xdr:colOff>0</xdr:colOff>
      <xdr:row>2</xdr:row>
      <xdr:rowOff>0</xdr:rowOff>
    </xdr:to>
    <xdr:grpSp>
      <xdr:nvGrpSpPr>
        <xdr:cNvPr id="1" name="Group 25"/>
        <xdr:cNvGrpSpPr>
          <a:grpSpLocks/>
        </xdr:cNvGrpSpPr>
      </xdr:nvGrpSpPr>
      <xdr:grpSpPr>
        <a:xfrm>
          <a:off x="9058275" y="57150"/>
          <a:ext cx="6715125" cy="323850"/>
          <a:chOff x="830" y="6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03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旅客取扱施設使用料の設定根拠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207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様式Ｅ－２－５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30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29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62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57150</xdr:rowOff>
    </xdr:from>
    <xdr:to>
      <xdr:col>12</xdr:col>
      <xdr:colOff>0</xdr:colOff>
      <xdr:row>2</xdr:row>
      <xdr:rowOff>0</xdr:rowOff>
    </xdr:to>
    <xdr:grpSp>
      <xdr:nvGrpSpPr>
        <xdr:cNvPr id="1" name="Group 15"/>
        <xdr:cNvGrpSpPr>
          <a:grpSpLocks/>
        </xdr:cNvGrpSpPr>
      </xdr:nvGrpSpPr>
      <xdr:grpSpPr>
        <a:xfrm>
          <a:off x="9058275" y="57150"/>
          <a:ext cx="6715125" cy="323850"/>
          <a:chOff x="830" y="6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03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航空運送事業者事務室等貸付料の
設定根拠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207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様式Ｅ－２－６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30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29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62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57150</xdr:rowOff>
    </xdr:from>
    <xdr:to>
      <xdr:col>12</xdr:col>
      <xdr:colOff>0</xdr:colOff>
      <xdr:row>2</xdr:row>
      <xdr:rowOff>0</xdr:rowOff>
    </xdr:to>
    <xdr:grpSp>
      <xdr:nvGrpSpPr>
        <xdr:cNvPr id="1" name="Group 14"/>
        <xdr:cNvGrpSpPr>
          <a:grpSpLocks/>
        </xdr:cNvGrpSpPr>
      </xdr:nvGrpSpPr>
      <xdr:grpSpPr>
        <a:xfrm>
          <a:off x="9058275" y="57150"/>
          <a:ext cx="6715125" cy="323850"/>
          <a:chOff x="830" y="6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03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ＰＢＢ使用料の設定根拠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207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様式Ｅ－２－７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30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29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62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57150</xdr:rowOff>
    </xdr:from>
    <xdr:to>
      <xdr:col>12</xdr:col>
      <xdr:colOff>0</xdr:colOff>
      <xdr:row>2</xdr:row>
      <xdr:rowOff>0</xdr:rowOff>
    </xdr:to>
    <xdr:grpSp>
      <xdr:nvGrpSpPr>
        <xdr:cNvPr id="1" name="Group 14"/>
        <xdr:cNvGrpSpPr>
          <a:grpSpLocks/>
        </xdr:cNvGrpSpPr>
      </xdr:nvGrpSpPr>
      <xdr:grpSpPr>
        <a:xfrm>
          <a:off x="9058275" y="57150"/>
          <a:ext cx="6715125" cy="323850"/>
          <a:chOff x="830" y="6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03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ＢＨＳ使用料の設定根拠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207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様式Ｅ－２－８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30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29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62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57150</xdr:rowOff>
    </xdr:from>
    <xdr:to>
      <xdr:col>12</xdr:col>
      <xdr:colOff>0</xdr:colOff>
      <xdr:row>2</xdr:row>
      <xdr:rowOff>0</xdr:rowOff>
    </xdr:to>
    <xdr:grpSp>
      <xdr:nvGrpSpPr>
        <xdr:cNvPr id="1" name="Group 20"/>
        <xdr:cNvGrpSpPr>
          <a:grpSpLocks/>
        </xdr:cNvGrpSpPr>
      </xdr:nvGrpSpPr>
      <xdr:grpSpPr>
        <a:xfrm>
          <a:off x="9058275" y="57150"/>
          <a:ext cx="6715125" cy="323850"/>
          <a:chOff x="830" y="6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03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商業施設等貸付料の設定根拠－１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207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様式Ｅ－２－９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30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29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62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57150</xdr:rowOff>
    </xdr:from>
    <xdr:to>
      <xdr:col>11</xdr:col>
      <xdr:colOff>0</xdr:colOff>
      <xdr:row>2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6248400" y="57150"/>
          <a:ext cx="6724650" cy="323850"/>
          <a:chOff x="573" y="6"/>
          <a:chExt cx="616" cy="34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646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商業施設等貸付料の設定根拠－２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950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様式Ｅ－２－１０</a:t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573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11"/>
          <xdr:cNvSpPr>
            <a:spLocks/>
          </xdr:cNvSpPr>
        </xdr:nvSpPr>
        <xdr:spPr>
          <a:xfrm>
            <a:off x="872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105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１／●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57150</xdr:rowOff>
    </xdr:from>
    <xdr:to>
      <xdr:col>12</xdr:col>
      <xdr:colOff>0</xdr:colOff>
      <xdr:row>2</xdr:row>
      <xdr:rowOff>0</xdr:rowOff>
    </xdr:to>
    <xdr:grpSp>
      <xdr:nvGrpSpPr>
        <xdr:cNvPr id="1" name="Group 17"/>
        <xdr:cNvGrpSpPr>
          <a:grpSpLocks/>
        </xdr:cNvGrpSpPr>
      </xdr:nvGrpSpPr>
      <xdr:grpSpPr>
        <a:xfrm>
          <a:off x="9058275" y="57150"/>
          <a:ext cx="6715125" cy="323850"/>
          <a:chOff x="830" y="6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03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駐車料金の設定根拠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207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様式Ｅ－２－１１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30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29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62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0</xdr:row>
      <xdr:rowOff>57150</xdr:rowOff>
    </xdr:from>
    <xdr:to>
      <xdr:col>35</xdr:col>
      <xdr:colOff>0</xdr:colOff>
      <xdr:row>2</xdr:row>
      <xdr:rowOff>0</xdr:rowOff>
    </xdr:to>
    <xdr:grpSp>
      <xdr:nvGrpSpPr>
        <xdr:cNvPr id="1" name="Group 57"/>
        <xdr:cNvGrpSpPr>
          <a:grpSpLocks/>
        </xdr:cNvGrpSpPr>
      </xdr:nvGrpSpPr>
      <xdr:grpSpPr>
        <a:xfrm>
          <a:off x="8972550" y="57150"/>
          <a:ext cx="6743700" cy="323850"/>
          <a:chOff x="819" y="6"/>
          <a:chExt cx="616" cy="34"/>
        </a:xfrm>
        <a:solidFill>
          <a:srgbClr val="FFFFFF"/>
        </a:solidFill>
      </xdr:grpSpPr>
      <xdr:sp>
        <xdr:nvSpPr>
          <xdr:cNvPr id="2" name="Rectangle 29"/>
          <xdr:cNvSpPr>
            <a:spLocks/>
          </xdr:cNvSpPr>
        </xdr:nvSpPr>
        <xdr:spPr>
          <a:xfrm>
            <a:off x="892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資金調達計画</a:t>
            </a:r>
          </a:p>
        </xdr:txBody>
      </xdr:sp>
      <xdr:sp>
        <xdr:nvSpPr>
          <xdr:cNvPr id="3" name="Rectangle 30"/>
          <xdr:cNvSpPr>
            <a:spLocks/>
          </xdr:cNvSpPr>
        </xdr:nvSpPr>
        <xdr:spPr>
          <a:xfrm>
            <a:off x="1196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様式Ｅ－１－２</a:t>
            </a:r>
          </a:p>
        </xdr:txBody>
      </xdr:sp>
      <xdr:sp>
        <xdr:nvSpPr>
          <xdr:cNvPr id="4" name="Rectangle 31"/>
          <xdr:cNvSpPr>
            <a:spLocks/>
          </xdr:cNvSpPr>
        </xdr:nvSpPr>
        <xdr:spPr>
          <a:xfrm>
            <a:off x="819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32"/>
          <xdr:cNvSpPr>
            <a:spLocks/>
          </xdr:cNvSpPr>
        </xdr:nvSpPr>
        <xdr:spPr>
          <a:xfrm>
            <a:off x="1118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33"/>
          <xdr:cNvSpPr>
            <a:spLocks/>
          </xdr:cNvSpPr>
        </xdr:nvSpPr>
        <xdr:spPr>
          <a:xfrm>
            <a:off x="1351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438150</xdr:colOff>
      <xdr:row>0</xdr:row>
      <xdr:rowOff>57150</xdr:rowOff>
    </xdr:from>
    <xdr:to>
      <xdr:col>35</xdr:col>
      <xdr:colOff>0</xdr:colOff>
      <xdr:row>2</xdr:row>
      <xdr:rowOff>0</xdr:rowOff>
    </xdr:to>
    <xdr:grpSp>
      <xdr:nvGrpSpPr>
        <xdr:cNvPr id="1" name="Group 31"/>
        <xdr:cNvGrpSpPr>
          <a:grpSpLocks/>
        </xdr:cNvGrpSpPr>
      </xdr:nvGrpSpPr>
      <xdr:grpSpPr>
        <a:xfrm>
          <a:off x="9372600" y="57150"/>
          <a:ext cx="6724650" cy="323850"/>
          <a:chOff x="858" y="6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31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減価償却費の設定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235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様式Ｅ－１－３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58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57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90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0</xdr:row>
      <xdr:rowOff>57150</xdr:rowOff>
    </xdr:from>
    <xdr:to>
      <xdr:col>16</xdr:col>
      <xdr:colOff>0</xdr:colOff>
      <xdr:row>2</xdr:row>
      <xdr:rowOff>0</xdr:rowOff>
    </xdr:to>
    <xdr:grpSp>
      <xdr:nvGrpSpPr>
        <xdr:cNvPr id="1" name="Group 46"/>
        <xdr:cNvGrpSpPr>
          <a:grpSpLocks/>
        </xdr:cNvGrpSpPr>
      </xdr:nvGrpSpPr>
      <xdr:grpSpPr>
        <a:xfrm>
          <a:off x="9277350" y="57150"/>
          <a:ext cx="6724650" cy="323850"/>
          <a:chOff x="850" y="6"/>
          <a:chExt cx="616" cy="34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923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運営収支の設定</a:t>
            </a:r>
          </a:p>
        </xdr:txBody>
      </xdr:sp>
      <xdr:sp>
        <xdr:nvSpPr>
          <xdr:cNvPr id="3" name="Rectangle 9"/>
          <xdr:cNvSpPr>
            <a:spLocks/>
          </xdr:cNvSpPr>
        </xdr:nvSpPr>
        <xdr:spPr>
          <a:xfrm>
            <a:off x="1227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様式Ｅ－１－４</a:t>
            </a:r>
          </a:p>
        </xdr:txBody>
      </xdr:sp>
      <xdr:sp>
        <xdr:nvSpPr>
          <xdr:cNvPr id="4" name="Rectangle 10"/>
          <xdr:cNvSpPr>
            <a:spLocks/>
          </xdr:cNvSpPr>
        </xdr:nvSpPr>
        <xdr:spPr>
          <a:xfrm>
            <a:off x="850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11"/>
          <xdr:cNvSpPr>
            <a:spLocks/>
          </xdr:cNvSpPr>
        </xdr:nvSpPr>
        <xdr:spPr>
          <a:xfrm>
            <a:off x="1149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12"/>
          <xdr:cNvSpPr>
            <a:spLocks/>
          </xdr:cNvSpPr>
        </xdr:nvSpPr>
        <xdr:spPr>
          <a:xfrm>
            <a:off x="1382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１／１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0</xdr:row>
      <xdr:rowOff>57150</xdr:rowOff>
    </xdr:from>
    <xdr:to>
      <xdr:col>19</xdr:col>
      <xdr:colOff>0</xdr:colOff>
      <xdr:row>2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8839200" y="57150"/>
          <a:ext cx="6724650" cy="323850"/>
          <a:chOff x="809" y="6"/>
          <a:chExt cx="616" cy="34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882" y="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運営支出の設定根拠</a:t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1186" y="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様式Ｅ－１－５</a:t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809" y="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1108" y="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1341" y="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１／●</a:t>
            </a:r>
          </a:p>
        </xdr:txBody>
      </xdr:sp>
    </xdr:grpSp>
    <xdr:clientData/>
  </xdr:twoCellAnchor>
  <xdr:twoCellAnchor>
    <xdr:from>
      <xdr:col>10</xdr:col>
      <xdr:colOff>647700</xdr:colOff>
      <xdr:row>44</xdr:row>
      <xdr:rowOff>57150</xdr:rowOff>
    </xdr:from>
    <xdr:to>
      <xdr:col>19</xdr:col>
      <xdr:colOff>0</xdr:colOff>
      <xdr:row>46</xdr:row>
      <xdr:rowOff>0</xdr:rowOff>
    </xdr:to>
    <xdr:grpSp>
      <xdr:nvGrpSpPr>
        <xdr:cNvPr id="7" name="Group 20"/>
        <xdr:cNvGrpSpPr>
          <a:grpSpLocks/>
        </xdr:cNvGrpSpPr>
      </xdr:nvGrpSpPr>
      <xdr:grpSpPr>
        <a:xfrm>
          <a:off x="8839200" y="9010650"/>
          <a:ext cx="6724650" cy="323850"/>
          <a:chOff x="809" y="886"/>
          <a:chExt cx="616" cy="34"/>
        </a:xfrm>
        <a:solidFill>
          <a:srgbClr val="FFFFFF"/>
        </a:solidFill>
      </xdr:grpSpPr>
      <xdr:sp>
        <xdr:nvSpPr>
          <xdr:cNvPr id="8" name="Rectangle 15"/>
          <xdr:cNvSpPr>
            <a:spLocks/>
          </xdr:cNvSpPr>
        </xdr:nvSpPr>
        <xdr:spPr>
          <a:xfrm>
            <a:off x="882" y="886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運営支出の設定根拠</a:t>
            </a:r>
          </a:p>
        </xdr:txBody>
      </xdr:sp>
      <xdr:sp>
        <xdr:nvSpPr>
          <xdr:cNvPr id="9" name="Rectangle 16"/>
          <xdr:cNvSpPr>
            <a:spLocks/>
          </xdr:cNvSpPr>
        </xdr:nvSpPr>
        <xdr:spPr>
          <a:xfrm>
            <a:off x="1186" y="886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様式Ｅ－１－５</a:t>
            </a:r>
          </a:p>
        </xdr:txBody>
      </xdr:sp>
      <xdr:sp>
        <xdr:nvSpPr>
          <xdr:cNvPr id="10" name="Rectangle 17"/>
          <xdr:cNvSpPr>
            <a:spLocks/>
          </xdr:cNvSpPr>
        </xdr:nvSpPr>
        <xdr:spPr>
          <a:xfrm>
            <a:off x="809" y="886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11" name="Rectangle 18"/>
          <xdr:cNvSpPr>
            <a:spLocks/>
          </xdr:cNvSpPr>
        </xdr:nvSpPr>
        <xdr:spPr>
          <a:xfrm>
            <a:off x="1108" y="886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12" name="Rectangle 19"/>
          <xdr:cNvSpPr>
            <a:spLocks/>
          </xdr:cNvSpPr>
        </xdr:nvSpPr>
        <xdr:spPr>
          <a:xfrm>
            <a:off x="1341" y="886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２／●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0</xdr:row>
      <xdr:rowOff>19050</xdr:rowOff>
    </xdr:from>
    <xdr:to>
      <xdr:col>35</xdr:col>
      <xdr:colOff>0</xdr:colOff>
      <xdr:row>3</xdr:row>
      <xdr:rowOff>0</xdr:rowOff>
    </xdr:to>
    <xdr:grpSp>
      <xdr:nvGrpSpPr>
        <xdr:cNvPr id="1" name="Group 99"/>
        <xdr:cNvGrpSpPr>
          <a:grpSpLocks/>
        </xdr:cNvGrpSpPr>
      </xdr:nvGrpSpPr>
      <xdr:grpSpPr>
        <a:xfrm>
          <a:off x="8820150" y="19050"/>
          <a:ext cx="6743700" cy="295275"/>
          <a:chOff x="805" y="2"/>
          <a:chExt cx="616" cy="34"/>
        </a:xfrm>
        <a:solidFill>
          <a:srgbClr val="FFFFFF"/>
        </a:solidFill>
      </xdr:grpSpPr>
      <xdr:sp>
        <xdr:nvSpPr>
          <xdr:cNvPr id="2" name="Rectangle 26"/>
          <xdr:cNvSpPr>
            <a:spLocks/>
          </xdr:cNvSpPr>
        </xdr:nvSpPr>
        <xdr:spPr>
          <a:xfrm>
            <a:off x="878" y="2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全体経理に係る財務諸表</a:t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182" y="2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様式Ｅ－１－６</a:t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805" y="2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104" y="2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337" y="2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１／２</a:t>
            </a:r>
          </a:p>
        </xdr:txBody>
      </xdr:sp>
    </xdr:grpSp>
    <xdr:clientData/>
  </xdr:twoCellAnchor>
  <xdr:twoCellAnchor>
    <xdr:from>
      <xdr:col>19</xdr:col>
      <xdr:colOff>266700</xdr:colOff>
      <xdr:row>81</xdr:row>
      <xdr:rowOff>19050</xdr:rowOff>
    </xdr:from>
    <xdr:to>
      <xdr:col>35</xdr:col>
      <xdr:colOff>0</xdr:colOff>
      <xdr:row>84</xdr:row>
      <xdr:rowOff>0</xdr:rowOff>
    </xdr:to>
    <xdr:grpSp>
      <xdr:nvGrpSpPr>
        <xdr:cNvPr id="7" name="Group 98"/>
        <xdr:cNvGrpSpPr>
          <a:grpSpLocks/>
        </xdr:cNvGrpSpPr>
      </xdr:nvGrpSpPr>
      <xdr:grpSpPr>
        <a:xfrm>
          <a:off x="8820150" y="9382125"/>
          <a:ext cx="6743700" cy="295275"/>
          <a:chOff x="805" y="922"/>
          <a:chExt cx="616" cy="34"/>
        </a:xfrm>
        <a:solidFill>
          <a:srgbClr val="FFFFFF"/>
        </a:solidFill>
      </xdr:grpSpPr>
      <xdr:sp>
        <xdr:nvSpPr>
          <xdr:cNvPr id="8" name="Rectangle 33"/>
          <xdr:cNvSpPr>
            <a:spLocks/>
          </xdr:cNvSpPr>
        </xdr:nvSpPr>
        <xdr:spPr>
          <a:xfrm>
            <a:off x="878" y="922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全体経理に係る財務諸表</a:t>
            </a:r>
          </a:p>
        </xdr:txBody>
      </xdr:sp>
      <xdr:sp>
        <xdr:nvSpPr>
          <xdr:cNvPr id="9" name="Rectangle 34"/>
          <xdr:cNvSpPr>
            <a:spLocks/>
          </xdr:cNvSpPr>
        </xdr:nvSpPr>
        <xdr:spPr>
          <a:xfrm>
            <a:off x="1182" y="922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様式Ｅ－１－６</a:t>
            </a:r>
          </a:p>
        </xdr:txBody>
      </xdr:sp>
      <xdr:sp>
        <xdr:nvSpPr>
          <xdr:cNvPr id="10" name="Rectangle 35"/>
          <xdr:cNvSpPr>
            <a:spLocks/>
          </xdr:cNvSpPr>
        </xdr:nvSpPr>
        <xdr:spPr>
          <a:xfrm>
            <a:off x="805" y="922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11" name="Rectangle 36"/>
          <xdr:cNvSpPr>
            <a:spLocks/>
          </xdr:cNvSpPr>
        </xdr:nvSpPr>
        <xdr:spPr>
          <a:xfrm>
            <a:off x="1104" y="922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12" name="Rectangle 37"/>
          <xdr:cNvSpPr>
            <a:spLocks/>
          </xdr:cNvSpPr>
        </xdr:nvSpPr>
        <xdr:spPr>
          <a:xfrm>
            <a:off x="1337" y="922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２／２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0</xdr:row>
      <xdr:rowOff>19050</xdr:rowOff>
    </xdr:from>
    <xdr:to>
      <xdr:col>35</xdr:col>
      <xdr:colOff>0</xdr:colOff>
      <xdr:row>3</xdr:row>
      <xdr:rowOff>0</xdr:rowOff>
    </xdr:to>
    <xdr:grpSp>
      <xdr:nvGrpSpPr>
        <xdr:cNvPr id="1" name="Group 26"/>
        <xdr:cNvGrpSpPr>
          <a:grpSpLocks/>
        </xdr:cNvGrpSpPr>
      </xdr:nvGrpSpPr>
      <xdr:grpSpPr>
        <a:xfrm>
          <a:off x="8820150" y="19050"/>
          <a:ext cx="6743700" cy="295275"/>
          <a:chOff x="805" y="2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78" y="2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ＰＳＦＣ経理に係る財務諸表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82" y="2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様式Ｅ－２－１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05" y="2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04" y="2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37" y="2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１／２</a:t>
            </a:r>
          </a:p>
        </xdr:txBody>
      </xdr:sp>
    </xdr:grpSp>
    <xdr:clientData/>
  </xdr:twoCellAnchor>
  <xdr:twoCellAnchor>
    <xdr:from>
      <xdr:col>19</xdr:col>
      <xdr:colOff>266700</xdr:colOff>
      <xdr:row>81</xdr:row>
      <xdr:rowOff>19050</xdr:rowOff>
    </xdr:from>
    <xdr:to>
      <xdr:col>35</xdr:col>
      <xdr:colOff>0</xdr:colOff>
      <xdr:row>84</xdr:row>
      <xdr:rowOff>0</xdr:rowOff>
    </xdr:to>
    <xdr:grpSp>
      <xdr:nvGrpSpPr>
        <xdr:cNvPr id="7" name="Group 27"/>
        <xdr:cNvGrpSpPr>
          <a:grpSpLocks/>
        </xdr:cNvGrpSpPr>
      </xdr:nvGrpSpPr>
      <xdr:grpSpPr>
        <a:xfrm>
          <a:off x="8820150" y="9382125"/>
          <a:ext cx="6743700" cy="295275"/>
          <a:chOff x="805" y="922"/>
          <a:chExt cx="616" cy="34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878" y="922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ＰＳＦＣ経理に係る財務諸表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182" y="922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様式Ｅ－２－１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805" y="922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04" y="922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7" y="922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２／２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0</xdr:row>
      <xdr:rowOff>19050</xdr:rowOff>
    </xdr:from>
    <xdr:to>
      <xdr:col>35</xdr:col>
      <xdr:colOff>0</xdr:colOff>
      <xdr:row>3</xdr:row>
      <xdr:rowOff>0</xdr:rowOff>
    </xdr:to>
    <xdr:grpSp>
      <xdr:nvGrpSpPr>
        <xdr:cNvPr id="1" name="Group 25"/>
        <xdr:cNvGrpSpPr>
          <a:grpSpLocks/>
        </xdr:cNvGrpSpPr>
      </xdr:nvGrpSpPr>
      <xdr:grpSpPr>
        <a:xfrm>
          <a:off x="8820150" y="19050"/>
          <a:ext cx="6743700" cy="295275"/>
          <a:chOff x="805" y="2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78" y="2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Ａ／Ｌ使用料経理に係る財務諸表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82" y="2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様式Ｅ－２－２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05" y="2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04" y="2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37" y="2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１／２</a:t>
            </a:r>
          </a:p>
        </xdr:txBody>
      </xdr:sp>
    </xdr:grpSp>
    <xdr:clientData/>
  </xdr:twoCellAnchor>
  <xdr:twoCellAnchor>
    <xdr:from>
      <xdr:col>19</xdr:col>
      <xdr:colOff>266700</xdr:colOff>
      <xdr:row>81</xdr:row>
      <xdr:rowOff>19050</xdr:rowOff>
    </xdr:from>
    <xdr:to>
      <xdr:col>35</xdr:col>
      <xdr:colOff>0</xdr:colOff>
      <xdr:row>84</xdr:row>
      <xdr:rowOff>0</xdr:rowOff>
    </xdr:to>
    <xdr:grpSp>
      <xdr:nvGrpSpPr>
        <xdr:cNvPr id="7" name="Group 26"/>
        <xdr:cNvGrpSpPr>
          <a:grpSpLocks/>
        </xdr:cNvGrpSpPr>
      </xdr:nvGrpSpPr>
      <xdr:grpSpPr>
        <a:xfrm>
          <a:off x="8820150" y="9382125"/>
          <a:ext cx="6743700" cy="295275"/>
          <a:chOff x="805" y="922"/>
          <a:chExt cx="616" cy="34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878" y="922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Ａ／Ｌ使用料経理に係る財務諸表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182" y="922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様式Ｅ－２－２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805" y="922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04" y="922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7" y="922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２／２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0</xdr:row>
      <xdr:rowOff>19050</xdr:rowOff>
    </xdr:from>
    <xdr:to>
      <xdr:col>35</xdr:col>
      <xdr:colOff>0</xdr:colOff>
      <xdr:row>3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8820150" y="19050"/>
          <a:ext cx="6743700" cy="295275"/>
          <a:chOff x="805" y="2"/>
          <a:chExt cx="616" cy="3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78" y="2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コンセッション経理に係る財務諸表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82" y="2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様式Ｅ－２－３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05" y="2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04" y="2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37" y="2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１／２</a:t>
            </a:r>
          </a:p>
        </xdr:txBody>
      </xdr:sp>
    </xdr:grpSp>
    <xdr:clientData/>
  </xdr:twoCellAnchor>
  <xdr:twoCellAnchor>
    <xdr:from>
      <xdr:col>19</xdr:col>
      <xdr:colOff>266700</xdr:colOff>
      <xdr:row>81</xdr:row>
      <xdr:rowOff>19050</xdr:rowOff>
    </xdr:from>
    <xdr:to>
      <xdr:col>35</xdr:col>
      <xdr:colOff>0</xdr:colOff>
      <xdr:row>84</xdr:row>
      <xdr:rowOff>0</xdr:rowOff>
    </xdr:to>
    <xdr:grpSp>
      <xdr:nvGrpSpPr>
        <xdr:cNvPr id="7" name="Group 30"/>
        <xdr:cNvGrpSpPr>
          <a:grpSpLocks/>
        </xdr:cNvGrpSpPr>
      </xdr:nvGrpSpPr>
      <xdr:grpSpPr>
        <a:xfrm>
          <a:off x="8820150" y="9382125"/>
          <a:ext cx="6743700" cy="295275"/>
          <a:chOff x="805" y="958"/>
          <a:chExt cx="616" cy="34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878" y="958"/>
            <a:ext cx="22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コンセッション経理に係る財務諸表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182" y="958"/>
            <a:ext cx="15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様式Ｅ－２－３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805" y="958"/>
            <a:ext cx="73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様式名称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04" y="958"/>
            <a:ext cx="78" cy="3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様式番号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7" y="958"/>
            <a:ext cx="8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２／２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4:P50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3" width="16.75390625" style="1" customWidth="1"/>
    <col min="4" max="9" width="12.75390625" style="1" customWidth="1"/>
    <col min="10" max="11" width="16.75390625" style="1" customWidth="1"/>
    <col min="12" max="16" width="12.75390625" style="1" customWidth="1"/>
    <col min="17" max="16384" width="9.125" style="1" customWidth="1"/>
  </cols>
  <sheetData>
    <row r="4" spans="2:10" ht="15" customHeight="1">
      <c r="B4" s="1" t="s">
        <v>252</v>
      </c>
      <c r="J4" s="1" t="s">
        <v>261</v>
      </c>
    </row>
    <row r="6" spans="2:10" ht="15" customHeight="1">
      <c r="B6" s="1" t="s">
        <v>253</v>
      </c>
      <c r="J6" s="1" t="s">
        <v>34</v>
      </c>
    </row>
    <row r="7" spans="8:16" ht="15" customHeight="1">
      <c r="H7" s="2"/>
      <c r="P7" s="2" t="s">
        <v>12</v>
      </c>
    </row>
    <row r="8" spans="2:16" ht="15" customHeight="1">
      <c r="B8" s="33" t="s">
        <v>13</v>
      </c>
      <c r="C8" s="40"/>
      <c r="D8" s="41" t="s">
        <v>111</v>
      </c>
      <c r="E8" s="33" t="s">
        <v>10</v>
      </c>
      <c r="F8" s="42"/>
      <c r="G8" s="42"/>
      <c r="H8" s="40"/>
      <c r="I8" s="132"/>
      <c r="J8" s="3" t="s">
        <v>13</v>
      </c>
      <c r="K8" s="4"/>
      <c r="L8" s="8" t="s">
        <v>14</v>
      </c>
      <c r="M8" s="3" t="s">
        <v>10</v>
      </c>
      <c r="N8" s="6"/>
      <c r="O8" s="6"/>
      <c r="P8" s="4"/>
    </row>
    <row r="9" spans="2:16" ht="15" customHeight="1">
      <c r="B9" s="3" t="s">
        <v>110</v>
      </c>
      <c r="C9" s="4"/>
      <c r="D9" s="9">
        <v>30000</v>
      </c>
      <c r="E9" s="3"/>
      <c r="F9" s="6"/>
      <c r="G9" s="6"/>
      <c r="H9" s="4"/>
      <c r="I9" s="132"/>
      <c r="J9" s="7" t="s">
        <v>168</v>
      </c>
      <c r="K9" s="293"/>
      <c r="L9" s="291"/>
      <c r="M9" s="3"/>
      <c r="N9" s="6"/>
      <c r="O9" s="6"/>
      <c r="P9" s="4"/>
    </row>
    <row r="10" spans="2:16" ht="15" customHeight="1">
      <c r="B10" s="3" t="s">
        <v>161</v>
      </c>
      <c r="C10" s="4"/>
      <c r="D10" s="9">
        <f>IF(E10=1,6000000,7000000)</f>
        <v>7000000</v>
      </c>
      <c r="E10" s="288"/>
      <c r="F10" s="399" t="s">
        <v>337</v>
      </c>
      <c r="G10" s="400"/>
      <c r="H10" s="401"/>
      <c r="I10" s="132"/>
      <c r="J10" s="10"/>
      <c r="K10" s="293"/>
      <c r="L10" s="291"/>
      <c r="M10" s="3"/>
      <c r="N10" s="6"/>
      <c r="O10" s="6"/>
      <c r="P10" s="4"/>
    </row>
    <row r="11" spans="9:16" ht="15" customHeight="1">
      <c r="I11" s="132"/>
      <c r="J11" s="10"/>
      <c r="K11" s="293"/>
      <c r="L11" s="291"/>
      <c r="M11" s="3"/>
      <c r="N11" s="6"/>
      <c r="O11" s="6"/>
      <c r="P11" s="4"/>
    </row>
    <row r="12" spans="2:16" ht="15" customHeight="1">
      <c r="B12" s="1" t="s">
        <v>254</v>
      </c>
      <c r="J12" s="10"/>
      <c r="K12" s="293"/>
      <c r="L12" s="291"/>
      <c r="M12" s="3"/>
      <c r="N12" s="6"/>
      <c r="O12" s="6"/>
      <c r="P12" s="4"/>
    </row>
    <row r="13" spans="8:16" ht="15" customHeight="1">
      <c r="H13" s="2" t="s">
        <v>9</v>
      </c>
      <c r="J13" s="10"/>
      <c r="K13" s="293"/>
      <c r="L13" s="291"/>
      <c r="M13" s="3"/>
      <c r="N13" s="6"/>
      <c r="O13" s="6"/>
      <c r="P13" s="4"/>
    </row>
    <row r="14" spans="2:16" ht="15" customHeight="1">
      <c r="B14" s="3" t="s">
        <v>13</v>
      </c>
      <c r="C14" s="4"/>
      <c r="D14" s="5" t="s">
        <v>29</v>
      </c>
      <c r="E14" s="3" t="s">
        <v>10</v>
      </c>
      <c r="F14" s="6"/>
      <c r="G14" s="6"/>
      <c r="H14" s="4"/>
      <c r="J14" s="10"/>
      <c r="K14" s="293"/>
      <c r="L14" s="291"/>
      <c r="M14" s="3"/>
      <c r="N14" s="6"/>
      <c r="O14" s="6"/>
      <c r="P14" s="4"/>
    </row>
    <row r="15" spans="2:16" ht="15" customHeight="1">
      <c r="B15" s="7" t="s">
        <v>257</v>
      </c>
      <c r="C15" s="8" t="s">
        <v>24</v>
      </c>
      <c r="D15" s="9">
        <f>IF(ISERR(D24*D39/H39),0,D24*D39/H39)</f>
        <v>0</v>
      </c>
      <c r="E15" s="3" t="s">
        <v>31</v>
      </c>
      <c r="F15" s="6"/>
      <c r="G15" s="6"/>
      <c r="H15" s="4"/>
      <c r="J15" s="10"/>
      <c r="K15" s="293"/>
      <c r="L15" s="291"/>
      <c r="M15" s="3"/>
      <c r="N15" s="6"/>
      <c r="O15" s="6"/>
      <c r="P15" s="4"/>
    </row>
    <row r="16" spans="2:16" ht="15" customHeight="1">
      <c r="B16" s="10" t="s">
        <v>258</v>
      </c>
      <c r="C16" s="8" t="s">
        <v>30</v>
      </c>
      <c r="D16" s="9">
        <v>5750</v>
      </c>
      <c r="E16" s="3" t="s">
        <v>33</v>
      </c>
      <c r="F16" s="6"/>
      <c r="G16" s="6"/>
      <c r="H16" s="4"/>
      <c r="J16" s="10"/>
      <c r="K16" s="293"/>
      <c r="L16" s="291"/>
      <c r="M16" s="3"/>
      <c r="N16" s="6"/>
      <c r="O16" s="6"/>
      <c r="P16" s="4"/>
    </row>
    <row r="17" spans="2:16" ht="15" customHeight="1">
      <c r="B17" s="11"/>
      <c r="C17" s="8" t="s">
        <v>22</v>
      </c>
      <c r="D17" s="9">
        <f>-D15-D16-D18+D19</f>
        <v>124448.77</v>
      </c>
      <c r="E17" s="3" t="s">
        <v>32</v>
      </c>
      <c r="F17" s="6"/>
      <c r="G17" s="6"/>
      <c r="H17" s="4"/>
      <c r="J17" s="11"/>
      <c r="K17" s="8" t="s">
        <v>8</v>
      </c>
      <c r="L17" s="9">
        <f>SUM(L9:L16)</f>
        <v>0</v>
      </c>
      <c r="M17" s="3"/>
      <c r="N17" s="6"/>
      <c r="O17" s="6"/>
      <c r="P17" s="4"/>
    </row>
    <row r="18" spans="2:16" ht="15" customHeight="1" thickBot="1">
      <c r="B18" s="12" t="s">
        <v>27</v>
      </c>
      <c r="C18" s="13"/>
      <c r="D18" s="27">
        <f>D25</f>
        <v>0</v>
      </c>
      <c r="E18" s="12" t="s">
        <v>329</v>
      </c>
      <c r="F18" s="14"/>
      <c r="G18" s="14"/>
      <c r="H18" s="13"/>
      <c r="J18" s="7" t="s">
        <v>333</v>
      </c>
      <c r="K18" s="8" t="s">
        <v>0</v>
      </c>
      <c r="L18" s="291"/>
      <c r="M18" s="3"/>
      <c r="N18" s="6"/>
      <c r="O18" s="6"/>
      <c r="P18" s="4"/>
    </row>
    <row r="19" spans="2:16" ht="15" customHeight="1" thickTop="1">
      <c r="B19" s="15" t="s">
        <v>11</v>
      </c>
      <c r="C19" s="16"/>
      <c r="D19" s="17">
        <v>130198.77</v>
      </c>
      <c r="E19" s="15"/>
      <c r="F19" s="18"/>
      <c r="G19" s="18"/>
      <c r="H19" s="16"/>
      <c r="J19" s="10"/>
      <c r="K19" s="8" t="s">
        <v>1</v>
      </c>
      <c r="L19" s="291"/>
      <c r="M19" s="3"/>
      <c r="N19" s="6"/>
      <c r="O19" s="6"/>
      <c r="P19" s="4"/>
    </row>
    <row r="20" spans="10:16" ht="15" customHeight="1">
      <c r="J20" s="10"/>
      <c r="K20" s="8" t="s">
        <v>2</v>
      </c>
      <c r="L20" s="291"/>
      <c r="M20" s="3"/>
      <c r="N20" s="6"/>
      <c r="O20" s="6"/>
      <c r="P20" s="4"/>
    </row>
    <row r="21" spans="2:16" ht="15" customHeight="1">
      <c r="B21" s="1" t="s">
        <v>255</v>
      </c>
      <c r="J21" s="10"/>
      <c r="K21" s="8" t="s">
        <v>109</v>
      </c>
      <c r="L21" s="291"/>
      <c r="M21" s="3"/>
      <c r="N21" s="6"/>
      <c r="O21" s="6"/>
      <c r="P21" s="4"/>
    </row>
    <row r="22" spans="5:16" ht="15" customHeight="1">
      <c r="E22" s="2" t="s">
        <v>9</v>
      </c>
      <c r="J22" s="10"/>
      <c r="K22" s="8" t="s">
        <v>106</v>
      </c>
      <c r="L22" s="291"/>
      <c r="M22" s="3"/>
      <c r="N22" s="6"/>
      <c r="O22" s="6"/>
      <c r="P22" s="4"/>
    </row>
    <row r="23" spans="2:16" ht="15" customHeight="1">
      <c r="B23" s="3" t="s">
        <v>13</v>
      </c>
      <c r="C23" s="4"/>
      <c r="D23" s="5" t="s">
        <v>26</v>
      </c>
      <c r="E23" s="5" t="s">
        <v>25</v>
      </c>
      <c r="J23" s="10"/>
      <c r="K23" s="8" t="s">
        <v>54</v>
      </c>
      <c r="L23" s="291"/>
      <c r="M23" s="3"/>
      <c r="N23" s="6"/>
      <c r="O23" s="6"/>
      <c r="P23" s="4"/>
    </row>
    <row r="24" spans="2:16" ht="15" customHeight="1">
      <c r="B24" s="3" t="s">
        <v>259</v>
      </c>
      <c r="C24" s="4"/>
      <c r="D24" s="289"/>
      <c r="E24" s="19">
        <f>H39</f>
        <v>0</v>
      </c>
      <c r="J24" s="10"/>
      <c r="K24" s="293"/>
      <c r="L24" s="291"/>
      <c r="M24" s="269" t="s">
        <v>335</v>
      </c>
      <c r="N24" s="294"/>
      <c r="O24" s="404" t="s">
        <v>336</v>
      </c>
      <c r="P24" s="405"/>
    </row>
    <row r="25" spans="2:16" ht="15" customHeight="1" thickBot="1">
      <c r="B25" s="12" t="s">
        <v>27</v>
      </c>
      <c r="C25" s="13"/>
      <c r="D25" s="290"/>
      <c r="E25" s="290"/>
      <c r="J25" s="10"/>
      <c r="K25" s="293"/>
      <c r="L25" s="291"/>
      <c r="M25" s="269" t="s">
        <v>335</v>
      </c>
      <c r="N25" s="294"/>
      <c r="O25" s="402" t="s">
        <v>339</v>
      </c>
      <c r="P25" s="403"/>
    </row>
    <row r="26" spans="2:16" ht="15" customHeight="1" thickTop="1">
      <c r="B26" s="15" t="s">
        <v>11</v>
      </c>
      <c r="C26" s="16"/>
      <c r="D26" s="17">
        <f>SUM(D24:D25)</f>
        <v>0</v>
      </c>
      <c r="E26" s="17">
        <f>SUM(E24:E25)</f>
        <v>0</v>
      </c>
      <c r="J26" s="11"/>
      <c r="K26" s="8" t="s">
        <v>8</v>
      </c>
      <c r="L26" s="9">
        <f>SUM(L18:L25)</f>
        <v>0</v>
      </c>
      <c r="M26" s="3"/>
      <c r="N26" s="6"/>
      <c r="O26" s="6"/>
      <c r="P26" s="4"/>
    </row>
    <row r="27" spans="10:16" ht="15" customHeight="1">
      <c r="J27" s="10" t="s">
        <v>167</v>
      </c>
      <c r="K27" s="293"/>
      <c r="L27" s="295"/>
      <c r="M27" s="15"/>
      <c r="N27" s="18"/>
      <c r="O27" s="18"/>
      <c r="P27" s="16"/>
    </row>
    <row r="28" spans="2:16" ht="15" customHeight="1">
      <c r="B28" s="1" t="s">
        <v>256</v>
      </c>
      <c r="H28" s="2" t="s">
        <v>9</v>
      </c>
      <c r="J28" s="10"/>
      <c r="K28" s="293"/>
      <c r="L28" s="295"/>
      <c r="M28" s="3"/>
      <c r="N28" s="6"/>
      <c r="O28" s="6"/>
      <c r="P28" s="4"/>
    </row>
    <row r="29" spans="2:16" ht="15" customHeight="1">
      <c r="B29" s="33"/>
      <c r="C29" s="40"/>
      <c r="D29" s="20" t="s">
        <v>23</v>
      </c>
      <c r="E29" s="21" t="s">
        <v>22</v>
      </c>
      <c r="F29" s="22"/>
      <c r="G29" s="22"/>
      <c r="H29" s="20" t="s">
        <v>11</v>
      </c>
      <c r="J29" s="10"/>
      <c r="K29" s="293"/>
      <c r="L29" s="291"/>
      <c r="M29" s="3"/>
      <c r="N29" s="6"/>
      <c r="O29" s="6"/>
      <c r="P29" s="4"/>
    </row>
    <row r="30" spans="2:16" ht="15" customHeight="1">
      <c r="B30" s="15"/>
      <c r="C30" s="16"/>
      <c r="D30" s="24"/>
      <c r="E30" s="25" t="s">
        <v>173</v>
      </c>
      <c r="F30" s="25" t="s">
        <v>63</v>
      </c>
      <c r="G30" s="25" t="s">
        <v>328</v>
      </c>
      <c r="H30" s="24"/>
      <c r="J30" s="10"/>
      <c r="K30" s="293"/>
      <c r="L30" s="291"/>
      <c r="M30" s="3"/>
      <c r="N30" s="6"/>
      <c r="O30" s="6"/>
      <c r="P30" s="4"/>
    </row>
    <row r="31" spans="2:16" ht="15" customHeight="1">
      <c r="B31" s="3" t="s">
        <v>3</v>
      </c>
      <c r="C31" s="4"/>
      <c r="D31" s="9"/>
      <c r="E31" s="291"/>
      <c r="F31" s="9"/>
      <c r="G31" s="9"/>
      <c r="H31" s="9">
        <f aca="true" t="shared" si="0" ref="H31:H36">SUM(D31:G31)</f>
        <v>0</v>
      </c>
      <c r="J31" s="11"/>
      <c r="K31" s="8" t="s">
        <v>8</v>
      </c>
      <c r="L31" s="9">
        <f>SUM(L27:L30)</f>
        <v>0</v>
      </c>
      <c r="M31" s="3"/>
      <c r="N31" s="6"/>
      <c r="O31" s="6"/>
      <c r="P31" s="4"/>
    </row>
    <row r="32" spans="2:16" ht="15" customHeight="1">
      <c r="B32" s="3" t="s">
        <v>28</v>
      </c>
      <c r="C32" s="4"/>
      <c r="D32" s="291"/>
      <c r="E32" s="9"/>
      <c r="F32" s="9"/>
      <c r="G32" s="9"/>
      <c r="H32" s="9">
        <f t="shared" si="0"/>
        <v>0</v>
      </c>
      <c r="J32" s="10" t="s">
        <v>169</v>
      </c>
      <c r="K32" s="293"/>
      <c r="L32" s="291"/>
      <c r="M32" s="15"/>
      <c r="N32" s="18"/>
      <c r="O32" s="18"/>
      <c r="P32" s="16"/>
    </row>
    <row r="33" spans="2:16" ht="15" customHeight="1">
      <c r="B33" s="3" t="s">
        <v>4</v>
      </c>
      <c r="C33" s="4"/>
      <c r="D33" s="9"/>
      <c r="E33" s="291"/>
      <c r="F33" s="9"/>
      <c r="G33" s="9"/>
      <c r="H33" s="9">
        <f t="shared" si="0"/>
        <v>0</v>
      </c>
      <c r="J33" s="10"/>
      <c r="K33" s="293"/>
      <c r="L33" s="291"/>
      <c r="M33" s="3"/>
      <c r="N33" s="6"/>
      <c r="O33" s="6"/>
      <c r="P33" s="4"/>
    </row>
    <row r="34" spans="2:16" ht="15" customHeight="1">
      <c r="B34" s="3" t="s">
        <v>5</v>
      </c>
      <c r="C34" s="4"/>
      <c r="D34" s="9"/>
      <c r="E34" s="9"/>
      <c r="F34" s="9"/>
      <c r="G34" s="291"/>
      <c r="H34" s="9">
        <f t="shared" si="0"/>
        <v>0</v>
      </c>
      <c r="J34" s="10"/>
      <c r="K34" s="293"/>
      <c r="L34" s="291"/>
      <c r="M34" s="3"/>
      <c r="N34" s="6"/>
      <c r="O34" s="6"/>
      <c r="P34" s="4"/>
    </row>
    <row r="35" spans="2:16" ht="15" customHeight="1">
      <c r="B35" s="3" t="s">
        <v>6</v>
      </c>
      <c r="C35" s="4"/>
      <c r="D35" s="9"/>
      <c r="E35" s="291"/>
      <c r="F35" s="291"/>
      <c r="G35" s="291"/>
      <c r="H35" s="9">
        <f t="shared" si="0"/>
        <v>0</v>
      </c>
      <c r="J35" s="10"/>
      <c r="K35" s="293"/>
      <c r="L35" s="291"/>
      <c r="M35" s="3"/>
      <c r="N35" s="6"/>
      <c r="O35" s="6"/>
      <c r="P35" s="4"/>
    </row>
    <row r="36" spans="2:16" ht="15" customHeight="1" thickBot="1">
      <c r="B36" s="3" t="s">
        <v>7</v>
      </c>
      <c r="C36" s="4"/>
      <c r="D36" s="9"/>
      <c r="E36" s="291"/>
      <c r="F36" s="291"/>
      <c r="G36" s="291"/>
      <c r="H36" s="9">
        <f t="shared" si="0"/>
        <v>0</v>
      </c>
      <c r="J36" s="29"/>
      <c r="K36" s="26" t="s">
        <v>8</v>
      </c>
      <c r="L36" s="27">
        <f>SUM(L32:L35)</f>
        <v>0</v>
      </c>
      <c r="M36" s="12"/>
      <c r="N36" s="14"/>
      <c r="O36" s="14"/>
      <c r="P36" s="13"/>
    </row>
    <row r="37" spans="2:16" ht="15" customHeight="1" thickTop="1">
      <c r="B37" s="33" t="s">
        <v>8</v>
      </c>
      <c r="C37" s="40"/>
      <c r="D37" s="124">
        <f>SUM(D31:D36)</f>
        <v>0</v>
      </c>
      <c r="E37" s="124">
        <f>SUM(E31:E36)</f>
        <v>0</v>
      </c>
      <c r="F37" s="124">
        <f>SUM(F31:F36)</f>
        <v>0</v>
      </c>
      <c r="G37" s="124">
        <f>SUM(G31:G36)</f>
        <v>0</v>
      </c>
      <c r="H37" s="124">
        <f>SUM(H31:H36)</f>
        <v>0</v>
      </c>
      <c r="J37" s="15" t="s">
        <v>11</v>
      </c>
      <c r="K37" s="16"/>
      <c r="L37" s="17">
        <f>L17+L31+L26+L36</f>
        <v>0</v>
      </c>
      <c r="M37" s="15"/>
      <c r="N37" s="18"/>
      <c r="O37" s="18"/>
      <c r="P37" s="16"/>
    </row>
    <row r="38" spans="2:8" ht="15" customHeight="1" thickBot="1">
      <c r="B38" s="12" t="s">
        <v>338</v>
      </c>
      <c r="C38" s="13"/>
      <c r="D38" s="27"/>
      <c r="E38" s="27">
        <f>H38-F38-G38</f>
        <v>0</v>
      </c>
      <c r="F38" s="27">
        <f>ROUND($H38*D45,-2)</f>
        <v>0</v>
      </c>
      <c r="G38" s="27">
        <f>ROUND($H38*D48,-2)</f>
        <v>0</v>
      </c>
      <c r="H38" s="292"/>
    </row>
    <row r="39" spans="2:10" ht="15" customHeight="1" thickTop="1">
      <c r="B39" s="15" t="s">
        <v>11</v>
      </c>
      <c r="C39" s="16"/>
      <c r="D39" s="17">
        <f>SUM(D37:D38)</f>
        <v>0</v>
      </c>
      <c r="E39" s="17">
        <f>SUM(E37:E38)</f>
        <v>0</v>
      </c>
      <c r="F39" s="17">
        <f>SUM(F37:F38)</f>
        <v>0</v>
      </c>
      <c r="G39" s="17">
        <f>SUM(G37:G38)</f>
        <v>0</v>
      </c>
      <c r="H39" s="17">
        <f>SUM(H37:H38)</f>
        <v>0</v>
      </c>
      <c r="J39" s="1" t="s">
        <v>282</v>
      </c>
    </row>
    <row r="40" ht="15" customHeight="1">
      <c r="P40" s="2" t="s">
        <v>12</v>
      </c>
    </row>
    <row r="41" spans="2:16" ht="15" customHeight="1">
      <c r="B41" s="1" t="s">
        <v>260</v>
      </c>
      <c r="J41" s="3" t="s">
        <v>13</v>
      </c>
      <c r="K41" s="4"/>
      <c r="L41" s="8" t="s">
        <v>14</v>
      </c>
      <c r="M41" s="3" t="s">
        <v>10</v>
      </c>
      <c r="N41" s="6"/>
      <c r="O41" s="6"/>
      <c r="P41" s="4"/>
    </row>
    <row r="42" spans="10:16" ht="15" customHeight="1">
      <c r="J42" s="3" t="s">
        <v>21</v>
      </c>
      <c r="K42" s="4"/>
      <c r="L42" s="291"/>
      <c r="M42" s="3" t="s">
        <v>238</v>
      </c>
      <c r="N42" s="6"/>
      <c r="O42" s="6"/>
      <c r="P42" s="4"/>
    </row>
    <row r="43" spans="2:16" ht="15" customHeight="1">
      <c r="B43" s="3"/>
      <c r="C43" s="4"/>
      <c r="D43" s="123" t="s">
        <v>163</v>
      </c>
      <c r="E43" s="123" t="s">
        <v>164</v>
      </c>
      <c r="F43" s="3" t="s">
        <v>10</v>
      </c>
      <c r="G43" s="6"/>
      <c r="H43" s="4"/>
      <c r="J43" s="3" t="s">
        <v>16</v>
      </c>
      <c r="K43" s="4"/>
      <c r="L43" s="291"/>
      <c r="M43" s="3" t="s">
        <v>238</v>
      </c>
      <c r="N43" s="6"/>
      <c r="O43" s="6"/>
      <c r="P43" s="4"/>
    </row>
    <row r="44" spans="2:16" ht="15" customHeight="1">
      <c r="B44" s="39" t="s">
        <v>173</v>
      </c>
      <c r="C44" s="23"/>
      <c r="D44" s="28">
        <f>IF(ISERR(E37/SUM($E37:$G37)),0,E37/SUM($E37:$G37))</f>
        <v>0</v>
      </c>
      <c r="E44" s="28">
        <f>IF(ISERR('E-2-5'!D37/SUM('E-2-5:E-2-9'!D37,'E-2-11'!D37)),0,'E-2-5'!D37/SUM('E-2-5:E-2-9'!D37,'E-2-11'!D37))</f>
        <v>0</v>
      </c>
      <c r="F44" s="33"/>
      <c r="G44" s="133"/>
      <c r="H44" s="40"/>
      <c r="J44" s="3" t="s">
        <v>15</v>
      </c>
      <c r="K44" s="4"/>
      <c r="L44" s="291"/>
      <c r="M44" s="3" t="s">
        <v>238</v>
      </c>
      <c r="N44" s="6"/>
      <c r="O44" s="6"/>
      <c r="P44" s="4"/>
    </row>
    <row r="45" spans="2:16" ht="15" customHeight="1">
      <c r="B45" s="39" t="s">
        <v>180</v>
      </c>
      <c r="C45" s="23"/>
      <c r="D45" s="28">
        <f>IF(ISERR(F37/SUM($E37:$G37)),0,F37/SUM($E37:$G37))</f>
        <v>0</v>
      </c>
      <c r="E45" s="28">
        <f>IF(ISERR('E-2-6'!D37/SUM('E-2-5:E-2-9'!D37,'E-2-11'!D37)),0,'E-2-6'!D37/SUM('E-2-5:E-2-9'!D37,'E-2-11'!D37))</f>
        <v>0</v>
      </c>
      <c r="F45" s="127"/>
      <c r="G45" s="121"/>
      <c r="H45" s="134"/>
      <c r="J45" s="7" t="s">
        <v>17</v>
      </c>
      <c r="K45" s="8" t="s">
        <v>171</v>
      </c>
      <c r="L45" s="9">
        <f>10000*D17*2/1000</f>
        <v>2488975.4</v>
      </c>
      <c r="M45" s="33" t="s">
        <v>172</v>
      </c>
      <c r="N45" s="42"/>
      <c r="O45" s="42"/>
      <c r="P45" s="40"/>
    </row>
    <row r="46" spans="2:16" ht="15" customHeight="1">
      <c r="B46" s="39" t="s">
        <v>174</v>
      </c>
      <c r="C46" s="23"/>
      <c r="D46" s="30" t="s">
        <v>162</v>
      </c>
      <c r="E46" s="28">
        <f>IF(ISERR('E-2-7'!D37/SUM('E-2-5:E-2-9'!D37,'E-2-11'!D37)),0,'E-2-7'!D37/SUM('E-2-5:E-2-9'!D37,'E-2-11'!D37))</f>
        <v>0</v>
      </c>
      <c r="F46" s="127"/>
      <c r="G46" s="121"/>
      <c r="H46" s="134"/>
      <c r="J46" s="35"/>
      <c r="K46" s="8" t="s">
        <v>27</v>
      </c>
      <c r="L46" s="124">
        <f>10000*D18*2/1000</f>
        <v>0</v>
      </c>
      <c r="M46" s="15" t="s">
        <v>218</v>
      </c>
      <c r="N46" s="18"/>
      <c r="O46" s="18"/>
      <c r="P46" s="16"/>
    </row>
    <row r="47" spans="2:16" ht="15" customHeight="1">
      <c r="B47" s="39" t="s">
        <v>175</v>
      </c>
      <c r="C47" s="23"/>
      <c r="D47" s="30" t="s">
        <v>162</v>
      </c>
      <c r="E47" s="28">
        <f>IF(ISERR('E-2-8'!D37/SUM('E-2-5:E-2-9'!D37,'E-2-11'!D37)),0,'E-2-8'!D37/SUM('E-2-5:E-2-9'!D37,'E-2-11'!D37))</f>
        <v>0</v>
      </c>
      <c r="F47" s="127"/>
      <c r="G47" s="121"/>
      <c r="H47" s="134"/>
      <c r="J47" s="3" t="s">
        <v>18</v>
      </c>
      <c r="K47" s="4"/>
      <c r="L47" s="9">
        <f>(L37+L42+L44)*0.7*0.04</f>
        <v>0</v>
      </c>
      <c r="M47" s="3" t="s">
        <v>250</v>
      </c>
      <c r="N47" s="6"/>
      <c r="O47" s="6"/>
      <c r="P47" s="4"/>
    </row>
    <row r="48" spans="2:16" ht="15" customHeight="1" thickBot="1">
      <c r="B48" s="39" t="s">
        <v>60</v>
      </c>
      <c r="C48" s="23"/>
      <c r="D48" s="28">
        <f>IF(ISERR(G37/SUM($E37:$G37)),0,G37/SUM($E37:$G37))</f>
        <v>0</v>
      </c>
      <c r="E48" s="28">
        <f>IF(ISERR('E-2-9'!D37/SUM('E-2-5:E-2-9'!D37,'E-2-11'!D37)),0,'E-2-9'!D37/SUM('E-2-5:E-2-9'!D37,'E-2-11'!D37))</f>
        <v>0</v>
      </c>
      <c r="F48" s="127"/>
      <c r="G48" s="121"/>
      <c r="H48" s="134"/>
      <c r="J48" s="12" t="s">
        <v>20</v>
      </c>
      <c r="K48" s="13"/>
      <c r="L48" s="27">
        <f>(L37+L42+L44)*0.7*0.004</f>
        <v>0</v>
      </c>
      <c r="M48" s="12" t="s">
        <v>251</v>
      </c>
      <c r="N48" s="14"/>
      <c r="O48" s="14"/>
      <c r="P48" s="13"/>
    </row>
    <row r="49" spans="2:16" ht="15" customHeight="1" thickTop="1">
      <c r="B49" s="39" t="s">
        <v>27</v>
      </c>
      <c r="C49" s="23"/>
      <c r="D49" s="30" t="s">
        <v>162</v>
      </c>
      <c r="E49" s="28">
        <f>IF(ISERR('E-2-11'!D37/SUM('E-2-5:E-2-9'!D37,'E-2-11'!D37)),0,'E-2-11'!D37/SUM('E-2-5:E-2-9'!D37,'E-2-11'!D37))</f>
        <v>0</v>
      </c>
      <c r="F49" s="15"/>
      <c r="G49" s="135"/>
      <c r="H49" s="16"/>
      <c r="J49" s="15" t="s">
        <v>11</v>
      </c>
      <c r="K49" s="16"/>
      <c r="L49" s="17">
        <f>SUM(L42:L48)</f>
        <v>2488975.4</v>
      </c>
      <c r="M49" s="15"/>
      <c r="N49" s="18"/>
      <c r="O49" s="18"/>
      <c r="P49" s="16"/>
    </row>
    <row r="50" ht="15" customHeight="1">
      <c r="G50" s="122"/>
    </row>
  </sheetData>
  <sheetProtection password="E11C" sheet="1" objects="1" scenarios="1"/>
  <mergeCells count="3">
    <mergeCell ref="F10:H10"/>
    <mergeCell ref="O25:P25"/>
    <mergeCell ref="O24:P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B1:AJ145"/>
  <sheetViews>
    <sheetView zoomScale="150" zoomScaleNormal="150" zoomScaleSheetLayoutView="75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1.75390625" style="44" customWidth="1"/>
    <col min="2" max="2" width="6.75390625" style="44" customWidth="1"/>
    <col min="3" max="4" width="8.75390625" style="44" customWidth="1"/>
    <col min="5" max="36" width="5.75390625" style="44" customWidth="1"/>
    <col min="37" max="16384" width="10.75390625" style="44" customWidth="1"/>
  </cols>
  <sheetData>
    <row r="1" ht="8.25">
      <c r="C1" s="45"/>
    </row>
    <row r="2" ht="8.25">
      <c r="C2" s="45"/>
    </row>
    <row r="3" ht="8.25"/>
    <row r="4" spans="2:26" s="1" customFormat="1" ht="12.75">
      <c r="B4" s="43" t="s">
        <v>125</v>
      </c>
      <c r="C4" s="43"/>
      <c r="D4" s="43"/>
      <c r="E4" s="43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2:35" ht="9">
      <c r="B5" s="46"/>
      <c r="C5" s="46"/>
      <c r="D5" s="46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I5" s="48" t="s">
        <v>148</v>
      </c>
    </row>
    <row r="6" spans="2:35" ht="9">
      <c r="B6" s="49"/>
      <c r="C6" s="50"/>
      <c r="D6" s="51" t="s">
        <v>289</v>
      </c>
      <c r="E6" s="52">
        <v>-2</v>
      </c>
      <c r="F6" s="53">
        <v>-1</v>
      </c>
      <c r="G6" s="181">
        <v>0</v>
      </c>
      <c r="H6" s="52">
        <v>1</v>
      </c>
      <c r="I6" s="189">
        <v>2</v>
      </c>
      <c r="J6" s="53">
        <v>3</v>
      </c>
      <c r="K6" s="53">
        <v>4</v>
      </c>
      <c r="L6" s="53">
        <v>5</v>
      </c>
      <c r="M6" s="53">
        <v>6</v>
      </c>
      <c r="N6" s="53">
        <v>7</v>
      </c>
      <c r="O6" s="53">
        <v>8</v>
      </c>
      <c r="P6" s="53">
        <v>9</v>
      </c>
      <c r="Q6" s="53">
        <v>10</v>
      </c>
      <c r="R6" s="53">
        <v>11</v>
      </c>
      <c r="S6" s="53">
        <v>12</v>
      </c>
      <c r="T6" s="53">
        <v>13</v>
      </c>
      <c r="U6" s="53">
        <v>14</v>
      </c>
      <c r="V6" s="53">
        <v>15</v>
      </c>
      <c r="W6" s="53">
        <v>16</v>
      </c>
      <c r="X6" s="53">
        <v>17</v>
      </c>
      <c r="Y6" s="53">
        <v>18</v>
      </c>
      <c r="Z6" s="53">
        <v>19</v>
      </c>
      <c r="AA6" s="53">
        <v>20</v>
      </c>
      <c r="AB6" s="53">
        <v>21</v>
      </c>
      <c r="AC6" s="53">
        <v>22</v>
      </c>
      <c r="AD6" s="53">
        <v>23</v>
      </c>
      <c r="AE6" s="53">
        <v>24</v>
      </c>
      <c r="AF6" s="53">
        <v>25</v>
      </c>
      <c r="AG6" s="53">
        <v>26</v>
      </c>
      <c r="AH6" s="53">
        <v>27</v>
      </c>
      <c r="AI6" s="54">
        <v>28</v>
      </c>
    </row>
    <row r="7" spans="2:35" ht="9">
      <c r="B7" s="55" t="s">
        <v>78</v>
      </c>
      <c r="C7" s="46"/>
      <c r="D7" s="56"/>
      <c r="E7" s="57">
        <f>SUM(E8:E9)</f>
        <v>0</v>
      </c>
      <c r="F7" s="58">
        <f aca="true" t="shared" si="0" ref="F7:AI7">SUM(F8:F12)</f>
        <v>0</v>
      </c>
      <c r="G7" s="182">
        <f t="shared" si="0"/>
        <v>0</v>
      </c>
      <c r="H7" s="57">
        <f t="shared" si="0"/>
        <v>0</v>
      </c>
      <c r="I7" s="190">
        <f t="shared" si="0"/>
        <v>0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58">
        <f t="shared" si="0"/>
        <v>0</v>
      </c>
      <c r="Q7" s="58">
        <f t="shared" si="0"/>
        <v>0</v>
      </c>
      <c r="R7" s="58">
        <f t="shared" si="0"/>
        <v>0</v>
      </c>
      <c r="S7" s="58">
        <f t="shared" si="0"/>
        <v>0</v>
      </c>
      <c r="T7" s="58">
        <f t="shared" si="0"/>
        <v>0</v>
      </c>
      <c r="U7" s="58">
        <f t="shared" si="0"/>
        <v>0</v>
      </c>
      <c r="V7" s="58">
        <f t="shared" si="0"/>
        <v>0</v>
      </c>
      <c r="W7" s="58">
        <f t="shared" si="0"/>
        <v>0</v>
      </c>
      <c r="X7" s="58">
        <f t="shared" si="0"/>
        <v>0</v>
      </c>
      <c r="Y7" s="58">
        <f t="shared" si="0"/>
        <v>0</v>
      </c>
      <c r="Z7" s="58">
        <f t="shared" si="0"/>
        <v>0</v>
      </c>
      <c r="AA7" s="58">
        <f t="shared" si="0"/>
        <v>0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9">
        <f t="shared" si="0"/>
        <v>0</v>
      </c>
    </row>
    <row r="8" spans="2:35" ht="9">
      <c r="B8" s="55"/>
      <c r="C8" s="71" t="s">
        <v>79</v>
      </c>
      <c r="D8" s="72"/>
      <c r="E8" s="73">
        <f aca="true" t="shared" si="1" ref="E8:AI8">E108</f>
        <v>0</v>
      </c>
      <c r="F8" s="74">
        <f t="shared" si="1"/>
        <v>0</v>
      </c>
      <c r="G8" s="183">
        <f t="shared" si="1"/>
        <v>0</v>
      </c>
      <c r="H8" s="73">
        <f t="shared" si="1"/>
        <v>0</v>
      </c>
      <c r="I8" s="191">
        <f t="shared" si="1"/>
        <v>0</v>
      </c>
      <c r="J8" s="74">
        <f t="shared" si="1"/>
        <v>0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74">
        <f t="shared" si="1"/>
        <v>0</v>
      </c>
      <c r="P8" s="74">
        <f t="shared" si="1"/>
        <v>0</v>
      </c>
      <c r="Q8" s="74">
        <f t="shared" si="1"/>
        <v>0</v>
      </c>
      <c r="R8" s="74">
        <f t="shared" si="1"/>
        <v>0</v>
      </c>
      <c r="S8" s="74">
        <f t="shared" si="1"/>
        <v>0</v>
      </c>
      <c r="T8" s="74">
        <f t="shared" si="1"/>
        <v>0</v>
      </c>
      <c r="U8" s="74">
        <f t="shared" si="1"/>
        <v>0</v>
      </c>
      <c r="V8" s="74">
        <f t="shared" si="1"/>
        <v>0</v>
      </c>
      <c r="W8" s="74">
        <f t="shared" si="1"/>
        <v>0</v>
      </c>
      <c r="X8" s="74">
        <f t="shared" si="1"/>
        <v>0</v>
      </c>
      <c r="Y8" s="74">
        <f t="shared" si="1"/>
        <v>0</v>
      </c>
      <c r="Z8" s="74">
        <f t="shared" si="1"/>
        <v>0</v>
      </c>
      <c r="AA8" s="74">
        <f t="shared" si="1"/>
        <v>0</v>
      </c>
      <c r="AB8" s="74">
        <f t="shared" si="1"/>
        <v>0</v>
      </c>
      <c r="AC8" s="74">
        <f t="shared" si="1"/>
        <v>0</v>
      </c>
      <c r="AD8" s="74">
        <f t="shared" si="1"/>
        <v>0</v>
      </c>
      <c r="AE8" s="74">
        <f t="shared" si="1"/>
        <v>0</v>
      </c>
      <c r="AF8" s="74">
        <f t="shared" si="1"/>
        <v>0</v>
      </c>
      <c r="AG8" s="74">
        <f t="shared" si="1"/>
        <v>0</v>
      </c>
      <c r="AH8" s="74">
        <f t="shared" si="1"/>
        <v>0</v>
      </c>
      <c r="AI8" s="75">
        <f t="shared" si="1"/>
        <v>0</v>
      </c>
    </row>
    <row r="9" spans="2:35" ht="9">
      <c r="B9" s="55"/>
      <c r="C9" s="76" t="s">
        <v>80</v>
      </c>
      <c r="D9" s="77"/>
      <c r="E9" s="78">
        <f>-SUM($E$95:E$95)-SUM($E90:E90)</f>
        <v>0</v>
      </c>
      <c r="F9" s="79">
        <f>-SUM($E$95:F$95)-SUM($E90:F90)</f>
        <v>0</v>
      </c>
      <c r="G9" s="184">
        <f>-SUM($E$95:G$95)-SUM($E90:G90)</f>
        <v>0</v>
      </c>
      <c r="H9" s="78">
        <f>-SUM($E$95:H$95)-SUM($E90:H90)</f>
        <v>0</v>
      </c>
      <c r="I9" s="136">
        <f>-SUM($E$95:I$95)-SUM($E90:I90)</f>
        <v>0</v>
      </c>
      <c r="J9" s="79">
        <f>-SUM($E$95:J$95)-SUM($E90:J90)</f>
        <v>0</v>
      </c>
      <c r="K9" s="79">
        <f>-SUM($E$95:K$95)-SUM($E90:K90)</f>
        <v>0</v>
      </c>
      <c r="L9" s="79">
        <f>-SUM($E$95:L$95)-SUM($E90:L90)</f>
        <v>0</v>
      </c>
      <c r="M9" s="79">
        <f>-SUM($E$95:M$95)-SUM($E90:M90)</f>
        <v>0</v>
      </c>
      <c r="N9" s="79">
        <f>-SUM($E$95:N$95)-SUM($E90:N90)</f>
        <v>0</v>
      </c>
      <c r="O9" s="79">
        <f>-SUM($E$95:O$95)-SUM($E90:O90)</f>
        <v>0</v>
      </c>
      <c r="P9" s="79">
        <f>-SUM($E$95:P$95)-SUM($E90:P90)</f>
        <v>0</v>
      </c>
      <c r="Q9" s="79">
        <f>-SUM($E$95:Q$95)-SUM($E90:Q90)</f>
        <v>0</v>
      </c>
      <c r="R9" s="79">
        <f>-SUM($E$95:R$95)-SUM($E90:R90)</f>
        <v>0</v>
      </c>
      <c r="S9" s="79">
        <f>-SUM($E$95:S$95)-SUM($E90:S90)</f>
        <v>0</v>
      </c>
      <c r="T9" s="79">
        <f>-SUM($E$95:T$95)-SUM($E90:T90)</f>
        <v>0</v>
      </c>
      <c r="U9" s="79">
        <f>-SUM($E$95:U$95)-SUM($E90:U90)</f>
        <v>0</v>
      </c>
      <c r="V9" s="79">
        <f>-SUM($E$95:V$95)-SUM($E90:V90)</f>
        <v>0</v>
      </c>
      <c r="W9" s="79">
        <f>-SUM($E$95:W$95)-SUM($E90:W90)</f>
        <v>0</v>
      </c>
      <c r="X9" s="79">
        <f>-SUM($E$95:X$95)-SUM($E90:X90)</f>
        <v>0</v>
      </c>
      <c r="Y9" s="79">
        <f>-SUM($E$95:Y$95)-SUM($E90:Y90)</f>
        <v>0</v>
      </c>
      <c r="Z9" s="79">
        <f>-SUM($E$95:Z$95)-SUM($E90:Z90)</f>
        <v>0</v>
      </c>
      <c r="AA9" s="79">
        <f>-SUM($E$95:AA$95)-SUM($E90:AA90)</f>
        <v>0</v>
      </c>
      <c r="AB9" s="79">
        <f>-SUM($E$95:AB$95)-SUM($E90:AB90)</f>
        <v>0</v>
      </c>
      <c r="AC9" s="79">
        <f>-SUM($E$95:AC$95)-SUM($E90:AC90)</f>
        <v>0</v>
      </c>
      <c r="AD9" s="79">
        <f>-SUM($E$95:AD$95)-SUM($E90:AD90)</f>
        <v>0</v>
      </c>
      <c r="AE9" s="79">
        <f>-SUM($E$95:AE$95)-SUM($E90:AE90)</f>
        <v>0</v>
      </c>
      <c r="AF9" s="79">
        <f>-SUM($E$95:AF$95)-SUM($E90:AF90)</f>
        <v>0</v>
      </c>
      <c r="AG9" s="79">
        <f>-SUM($E$95:AG$95)-SUM($E90:AG90)</f>
        <v>0</v>
      </c>
      <c r="AH9" s="79">
        <f>-SUM($E$95:AH$95)-SUM($E90:AH90)</f>
        <v>0</v>
      </c>
      <c r="AI9" s="80">
        <f>-SUM($E$95:AI$95)-SUM($E90:AI90)-AI101</f>
        <v>0</v>
      </c>
    </row>
    <row r="10" spans="2:35" ht="9">
      <c r="B10" s="55"/>
      <c r="C10" s="76"/>
      <c r="D10" s="77"/>
      <c r="E10" s="78"/>
      <c r="F10" s="79"/>
      <c r="G10" s="184"/>
      <c r="H10" s="78"/>
      <c r="I10" s="136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2:35" ht="9">
      <c r="B11" s="55"/>
      <c r="C11" s="76"/>
      <c r="D11" s="77"/>
      <c r="E11" s="78"/>
      <c r="F11" s="79"/>
      <c r="G11" s="184"/>
      <c r="H11" s="78"/>
      <c r="I11" s="136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80"/>
    </row>
    <row r="12" spans="2:35" ht="9">
      <c r="B12" s="55"/>
      <c r="C12" s="81"/>
      <c r="D12" s="82"/>
      <c r="E12" s="83"/>
      <c r="F12" s="84"/>
      <c r="G12" s="185"/>
      <c r="H12" s="83"/>
      <c r="I12" s="19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5"/>
    </row>
    <row r="13" spans="2:35" ht="9">
      <c r="B13" s="60" t="s">
        <v>81</v>
      </c>
      <c r="C13" s="61"/>
      <c r="D13" s="62"/>
      <c r="E13" s="63">
        <f aca="true" t="shared" si="2" ref="E13:AI13">SUM(E14:E18)</f>
        <v>0</v>
      </c>
      <c r="F13" s="64">
        <f t="shared" si="2"/>
        <v>0</v>
      </c>
      <c r="G13" s="186">
        <f t="shared" si="2"/>
        <v>0</v>
      </c>
      <c r="H13" s="63">
        <f t="shared" si="2"/>
        <v>0</v>
      </c>
      <c r="I13" s="193">
        <f t="shared" si="2"/>
        <v>0</v>
      </c>
      <c r="J13" s="64">
        <f t="shared" si="2"/>
        <v>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  <c r="O13" s="64">
        <f t="shared" si="2"/>
        <v>0</v>
      </c>
      <c r="P13" s="64">
        <f t="shared" si="2"/>
        <v>0</v>
      </c>
      <c r="Q13" s="64">
        <f t="shared" si="2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 t="shared" si="2"/>
        <v>0</v>
      </c>
      <c r="AG13" s="64">
        <f t="shared" si="2"/>
        <v>0</v>
      </c>
      <c r="AH13" s="64">
        <f t="shared" si="2"/>
        <v>0</v>
      </c>
      <c r="AI13" s="65">
        <f t="shared" si="2"/>
        <v>0</v>
      </c>
    </row>
    <row r="14" spans="2:35" ht="9">
      <c r="B14" s="55"/>
      <c r="C14" s="71" t="s">
        <v>230</v>
      </c>
      <c r="D14" s="72"/>
      <c r="E14" s="73">
        <f>SUM($E103:E104)</f>
        <v>0</v>
      </c>
      <c r="F14" s="74">
        <f>SUM($E103:F104)</f>
        <v>0</v>
      </c>
      <c r="G14" s="183">
        <f>SUM($E103:G104)</f>
        <v>0</v>
      </c>
      <c r="H14" s="73">
        <f>SUM($E103:H104)</f>
        <v>0</v>
      </c>
      <c r="I14" s="191">
        <f>SUM($E103:I104)</f>
        <v>0</v>
      </c>
      <c r="J14" s="74">
        <f>SUM($E103:J104)</f>
        <v>0</v>
      </c>
      <c r="K14" s="74">
        <f>SUM($E103:K104)</f>
        <v>0</v>
      </c>
      <c r="L14" s="74">
        <f>SUM($E103:L104)</f>
        <v>0</v>
      </c>
      <c r="M14" s="74">
        <f>SUM($E103:M104)</f>
        <v>0</v>
      </c>
      <c r="N14" s="74">
        <f>SUM($E103:N104)</f>
        <v>0</v>
      </c>
      <c r="O14" s="74">
        <f>SUM($E103:O104)</f>
        <v>0</v>
      </c>
      <c r="P14" s="74">
        <f>SUM($E103:P104)</f>
        <v>0</v>
      </c>
      <c r="Q14" s="74">
        <f>SUM($E103:Q104)</f>
        <v>0</v>
      </c>
      <c r="R14" s="74">
        <f>SUM($E103:R104)</f>
        <v>0</v>
      </c>
      <c r="S14" s="74">
        <f>SUM($E103:S104)</f>
        <v>0</v>
      </c>
      <c r="T14" s="74">
        <f>SUM($E103:T104)</f>
        <v>0</v>
      </c>
      <c r="U14" s="74">
        <f>SUM($E103:U104)</f>
        <v>0</v>
      </c>
      <c r="V14" s="74">
        <f>SUM($E103:V104)</f>
        <v>0</v>
      </c>
      <c r="W14" s="74">
        <f>SUM($E103:W104)</f>
        <v>0</v>
      </c>
      <c r="X14" s="74">
        <f>SUM($E103:X104)</f>
        <v>0</v>
      </c>
      <c r="Y14" s="74">
        <f>SUM($E103:Y104)</f>
        <v>0</v>
      </c>
      <c r="Z14" s="74">
        <f>SUM($E103:Z104)</f>
        <v>0</v>
      </c>
      <c r="AA14" s="74">
        <f>SUM($E103:AA104)</f>
        <v>0</v>
      </c>
      <c r="AB14" s="74">
        <f>SUM($E103:AB104)</f>
        <v>0</v>
      </c>
      <c r="AC14" s="74">
        <f>SUM($E103:AC104)</f>
        <v>0</v>
      </c>
      <c r="AD14" s="74">
        <f>SUM($E103:AD104)</f>
        <v>0</v>
      </c>
      <c r="AE14" s="74">
        <f>SUM($E103:AE104)</f>
        <v>0</v>
      </c>
      <c r="AF14" s="74">
        <f>SUM($E103:AF104)</f>
        <v>0</v>
      </c>
      <c r="AG14" s="74">
        <f>SUM($E103:AG104)</f>
        <v>0</v>
      </c>
      <c r="AH14" s="74">
        <f>SUM($E103:AH104)</f>
        <v>0</v>
      </c>
      <c r="AI14" s="75">
        <f>SUM($E103:AI104)</f>
        <v>0</v>
      </c>
    </row>
    <row r="15" spans="2:35" ht="9">
      <c r="B15" s="55"/>
      <c r="C15" s="76"/>
      <c r="D15" s="77"/>
      <c r="E15" s="78"/>
      <c r="F15" s="79"/>
      <c r="G15" s="184"/>
      <c r="H15" s="78"/>
      <c r="I15" s="136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/>
    </row>
    <row r="16" spans="2:35" ht="9">
      <c r="B16" s="55"/>
      <c r="C16" s="76"/>
      <c r="D16" s="77"/>
      <c r="E16" s="78"/>
      <c r="F16" s="79"/>
      <c r="G16" s="184"/>
      <c r="H16" s="78"/>
      <c r="I16" s="136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80"/>
    </row>
    <row r="17" spans="2:35" ht="9">
      <c r="B17" s="55"/>
      <c r="C17" s="76"/>
      <c r="D17" s="77"/>
      <c r="E17" s="78"/>
      <c r="F17" s="79"/>
      <c r="G17" s="184"/>
      <c r="H17" s="78"/>
      <c r="I17" s="136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0"/>
    </row>
    <row r="18" spans="2:35" ht="9">
      <c r="B18" s="55"/>
      <c r="C18" s="81"/>
      <c r="D18" s="82"/>
      <c r="E18" s="83"/>
      <c r="F18" s="84"/>
      <c r="G18" s="185"/>
      <c r="H18" s="83"/>
      <c r="I18" s="192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</row>
    <row r="19" spans="2:35" ht="9">
      <c r="B19" s="60" t="s">
        <v>82</v>
      </c>
      <c r="C19" s="61"/>
      <c r="D19" s="62"/>
      <c r="E19" s="63">
        <f aca="true" t="shared" si="3" ref="E19:AI19">SUM(E20:E24)</f>
        <v>0</v>
      </c>
      <c r="F19" s="64">
        <f t="shared" si="3"/>
        <v>0</v>
      </c>
      <c r="G19" s="186">
        <f t="shared" si="3"/>
        <v>0</v>
      </c>
      <c r="H19" s="63">
        <f t="shared" si="3"/>
        <v>0</v>
      </c>
      <c r="I19" s="193">
        <f t="shared" si="3"/>
        <v>0</v>
      </c>
      <c r="J19" s="64">
        <f t="shared" si="3"/>
        <v>0</v>
      </c>
      <c r="K19" s="64">
        <f t="shared" si="3"/>
        <v>0</v>
      </c>
      <c r="L19" s="64">
        <f t="shared" si="3"/>
        <v>0</v>
      </c>
      <c r="M19" s="64">
        <f t="shared" si="3"/>
        <v>0</v>
      </c>
      <c r="N19" s="64">
        <f t="shared" si="3"/>
        <v>0</v>
      </c>
      <c r="O19" s="64">
        <f t="shared" si="3"/>
        <v>0</v>
      </c>
      <c r="P19" s="64">
        <f t="shared" si="3"/>
        <v>0</v>
      </c>
      <c r="Q19" s="64">
        <f t="shared" si="3"/>
        <v>0</v>
      </c>
      <c r="R19" s="64">
        <f t="shared" si="3"/>
        <v>0</v>
      </c>
      <c r="S19" s="64">
        <f t="shared" si="3"/>
        <v>0</v>
      </c>
      <c r="T19" s="64">
        <f t="shared" si="3"/>
        <v>0</v>
      </c>
      <c r="U19" s="64">
        <f t="shared" si="3"/>
        <v>0</v>
      </c>
      <c r="V19" s="64">
        <f t="shared" si="3"/>
        <v>0</v>
      </c>
      <c r="W19" s="64">
        <f t="shared" si="3"/>
        <v>0</v>
      </c>
      <c r="X19" s="64">
        <f t="shared" si="3"/>
        <v>0</v>
      </c>
      <c r="Y19" s="64">
        <f t="shared" si="3"/>
        <v>0</v>
      </c>
      <c r="Z19" s="64">
        <f t="shared" si="3"/>
        <v>0</v>
      </c>
      <c r="AA19" s="64">
        <f t="shared" si="3"/>
        <v>0</v>
      </c>
      <c r="AB19" s="64">
        <f t="shared" si="3"/>
        <v>0</v>
      </c>
      <c r="AC19" s="64">
        <f t="shared" si="3"/>
        <v>0</v>
      </c>
      <c r="AD19" s="64">
        <f t="shared" si="3"/>
        <v>0</v>
      </c>
      <c r="AE19" s="64">
        <f t="shared" si="3"/>
        <v>0</v>
      </c>
      <c r="AF19" s="64">
        <f t="shared" si="3"/>
        <v>0</v>
      </c>
      <c r="AG19" s="64">
        <f t="shared" si="3"/>
        <v>0</v>
      </c>
      <c r="AH19" s="64">
        <f t="shared" si="3"/>
        <v>0</v>
      </c>
      <c r="AI19" s="65">
        <f t="shared" si="3"/>
        <v>0</v>
      </c>
    </row>
    <row r="20" spans="2:35" ht="9">
      <c r="B20" s="55"/>
      <c r="C20" s="71" t="s">
        <v>70</v>
      </c>
      <c r="D20" s="72"/>
      <c r="E20" s="73">
        <f>SUM($E102:E102)</f>
        <v>0</v>
      </c>
      <c r="F20" s="74">
        <f>SUM($E102:F102)</f>
        <v>0</v>
      </c>
      <c r="G20" s="183">
        <f>SUM($E102:G102)</f>
        <v>0</v>
      </c>
      <c r="H20" s="73">
        <f>SUM($E102:H102)</f>
        <v>0</v>
      </c>
      <c r="I20" s="191">
        <f>SUM($E102:I102)</f>
        <v>0</v>
      </c>
      <c r="J20" s="74">
        <f>SUM($E102:J102)</f>
        <v>0</v>
      </c>
      <c r="K20" s="74">
        <f>SUM($E102:K102)</f>
        <v>0</v>
      </c>
      <c r="L20" s="74">
        <f>SUM($E102:L102)</f>
        <v>0</v>
      </c>
      <c r="M20" s="74">
        <f>SUM($E102:M102)</f>
        <v>0</v>
      </c>
      <c r="N20" s="74">
        <f>SUM($E102:N102)</f>
        <v>0</v>
      </c>
      <c r="O20" s="74">
        <f>SUM($E102:O102)</f>
        <v>0</v>
      </c>
      <c r="P20" s="74">
        <f>SUM($E102:P102)</f>
        <v>0</v>
      </c>
      <c r="Q20" s="74">
        <f>SUM($E102:Q102)</f>
        <v>0</v>
      </c>
      <c r="R20" s="74">
        <f>SUM($E102:R102)</f>
        <v>0</v>
      </c>
      <c r="S20" s="74">
        <f>SUM($E102:S102)</f>
        <v>0</v>
      </c>
      <c r="T20" s="74">
        <f>SUM($E102:T102)</f>
        <v>0</v>
      </c>
      <c r="U20" s="74">
        <f>SUM($E102:U102)</f>
        <v>0</v>
      </c>
      <c r="V20" s="74">
        <f>SUM($E102:V102)</f>
        <v>0</v>
      </c>
      <c r="W20" s="74">
        <f>SUM($E102:W102)</f>
        <v>0</v>
      </c>
      <c r="X20" s="74">
        <f>SUM($E102:X102)</f>
        <v>0</v>
      </c>
      <c r="Y20" s="74">
        <f>SUM($E102:Y102)</f>
        <v>0</v>
      </c>
      <c r="Z20" s="74">
        <f>SUM($E102:Z102)</f>
        <v>0</v>
      </c>
      <c r="AA20" s="74">
        <f>SUM($E102:AA102)</f>
        <v>0</v>
      </c>
      <c r="AB20" s="74">
        <f>SUM($E102:AB102)</f>
        <v>0</v>
      </c>
      <c r="AC20" s="74">
        <f>SUM($E102:AC102)</f>
        <v>0</v>
      </c>
      <c r="AD20" s="74">
        <f>SUM($E102:AD102)</f>
        <v>0</v>
      </c>
      <c r="AE20" s="74">
        <f>SUM($E102:AE102)</f>
        <v>0</v>
      </c>
      <c r="AF20" s="74">
        <f>SUM($E102:AF102)</f>
        <v>0</v>
      </c>
      <c r="AG20" s="74">
        <f>SUM($E102:AG102)</f>
        <v>0</v>
      </c>
      <c r="AH20" s="74">
        <f>SUM($E102:AH102)</f>
        <v>0</v>
      </c>
      <c r="AI20" s="75">
        <f>SUM($E102:AI102)</f>
        <v>0</v>
      </c>
    </row>
    <row r="21" spans="2:35" ht="9">
      <c r="B21" s="55"/>
      <c r="C21" s="76" t="s">
        <v>147</v>
      </c>
      <c r="D21" s="77"/>
      <c r="E21" s="78">
        <v>0</v>
      </c>
      <c r="F21" s="79">
        <f>SUM($E79:F79)</f>
        <v>0</v>
      </c>
      <c r="G21" s="184">
        <f>SUM($E79:G79)</f>
        <v>0</v>
      </c>
      <c r="H21" s="78">
        <f>SUM($E79:H79)</f>
        <v>0</v>
      </c>
      <c r="I21" s="136">
        <f>SUM($E79:I79)</f>
        <v>0</v>
      </c>
      <c r="J21" s="79">
        <f>SUM($E79:J79)</f>
        <v>0</v>
      </c>
      <c r="K21" s="79">
        <f>SUM($E79:K79)</f>
        <v>0</v>
      </c>
      <c r="L21" s="79">
        <f>SUM($E79:L79)</f>
        <v>0</v>
      </c>
      <c r="M21" s="79">
        <f>SUM($E79:M79)</f>
        <v>0</v>
      </c>
      <c r="N21" s="79">
        <f>SUM($E79:N79)</f>
        <v>0</v>
      </c>
      <c r="O21" s="79">
        <f>SUM($E79:O79)</f>
        <v>0</v>
      </c>
      <c r="P21" s="79">
        <f>SUM($E79:P79)</f>
        <v>0</v>
      </c>
      <c r="Q21" s="79">
        <f>SUM($E79:Q79)</f>
        <v>0</v>
      </c>
      <c r="R21" s="79">
        <f>SUM($E79:R79)</f>
        <v>0</v>
      </c>
      <c r="S21" s="79">
        <f>SUM($E79:S79)</f>
        <v>0</v>
      </c>
      <c r="T21" s="79">
        <f>SUM($E79:T79)</f>
        <v>0</v>
      </c>
      <c r="U21" s="79">
        <f>SUM($E79:U79)</f>
        <v>0</v>
      </c>
      <c r="V21" s="79">
        <f>SUM($E79:V79)</f>
        <v>0</v>
      </c>
      <c r="W21" s="79">
        <f>SUM($E79:W79)</f>
        <v>0</v>
      </c>
      <c r="X21" s="79">
        <f>SUM($E79:X79)</f>
        <v>0</v>
      </c>
      <c r="Y21" s="79">
        <f>SUM($E79:Y79)</f>
        <v>0</v>
      </c>
      <c r="Z21" s="79">
        <f>SUM($E79:Z79)</f>
        <v>0</v>
      </c>
      <c r="AA21" s="79">
        <f>SUM($E79:AA79)</f>
        <v>0</v>
      </c>
      <c r="AB21" s="79">
        <f>SUM($E79:AB79)</f>
        <v>0</v>
      </c>
      <c r="AC21" s="79">
        <f>SUM($E79:AC79)</f>
        <v>0</v>
      </c>
      <c r="AD21" s="79">
        <f>SUM($E79:AD79)</f>
        <v>0</v>
      </c>
      <c r="AE21" s="79">
        <f>SUM($E79:AE79)</f>
        <v>0</v>
      </c>
      <c r="AF21" s="79">
        <f>SUM($E79:AF79)</f>
        <v>0</v>
      </c>
      <c r="AG21" s="79">
        <f>SUM($E79:AG79)</f>
        <v>0</v>
      </c>
      <c r="AH21" s="79">
        <f>SUM($E79:AH79)</f>
        <v>0</v>
      </c>
      <c r="AI21" s="80">
        <f>SUM($E79:AI79)</f>
        <v>0</v>
      </c>
    </row>
    <row r="22" spans="2:35" ht="9">
      <c r="B22" s="55"/>
      <c r="C22" s="76" t="s">
        <v>83</v>
      </c>
      <c r="D22" s="77"/>
      <c r="E22" s="78">
        <f aca="true" t="shared" si="4" ref="E22:AI22">E81+E91</f>
        <v>0</v>
      </c>
      <c r="F22" s="136">
        <f t="shared" si="4"/>
        <v>0</v>
      </c>
      <c r="G22" s="184">
        <f t="shared" si="4"/>
        <v>0</v>
      </c>
      <c r="H22" s="78">
        <f t="shared" si="4"/>
        <v>0</v>
      </c>
      <c r="I22" s="136">
        <f t="shared" si="4"/>
        <v>0</v>
      </c>
      <c r="J22" s="79">
        <f t="shared" si="4"/>
        <v>0</v>
      </c>
      <c r="K22" s="79">
        <f t="shared" si="4"/>
        <v>0</v>
      </c>
      <c r="L22" s="79">
        <f t="shared" si="4"/>
        <v>0</v>
      </c>
      <c r="M22" s="79">
        <f t="shared" si="4"/>
        <v>0</v>
      </c>
      <c r="N22" s="79">
        <f t="shared" si="4"/>
        <v>0</v>
      </c>
      <c r="O22" s="79">
        <f t="shared" si="4"/>
        <v>0</v>
      </c>
      <c r="P22" s="79">
        <f t="shared" si="4"/>
        <v>0</v>
      </c>
      <c r="Q22" s="79">
        <f t="shared" si="4"/>
        <v>0</v>
      </c>
      <c r="R22" s="79">
        <f t="shared" si="4"/>
        <v>0</v>
      </c>
      <c r="S22" s="79">
        <f t="shared" si="4"/>
        <v>0</v>
      </c>
      <c r="T22" s="79">
        <f t="shared" si="4"/>
        <v>0</v>
      </c>
      <c r="U22" s="79">
        <f t="shared" si="4"/>
        <v>0</v>
      </c>
      <c r="V22" s="79">
        <f t="shared" si="4"/>
        <v>0</v>
      </c>
      <c r="W22" s="79">
        <f t="shared" si="4"/>
        <v>0</v>
      </c>
      <c r="X22" s="79">
        <f t="shared" si="4"/>
        <v>0</v>
      </c>
      <c r="Y22" s="79">
        <f t="shared" si="4"/>
        <v>0</v>
      </c>
      <c r="Z22" s="79">
        <f t="shared" si="4"/>
        <v>0</v>
      </c>
      <c r="AA22" s="79">
        <f t="shared" si="4"/>
        <v>0</v>
      </c>
      <c r="AB22" s="79">
        <f t="shared" si="4"/>
        <v>0</v>
      </c>
      <c r="AC22" s="79">
        <f t="shared" si="4"/>
        <v>0</v>
      </c>
      <c r="AD22" s="79">
        <f t="shared" si="4"/>
        <v>0</v>
      </c>
      <c r="AE22" s="79">
        <f t="shared" si="4"/>
        <v>0</v>
      </c>
      <c r="AF22" s="79">
        <f t="shared" si="4"/>
        <v>0</v>
      </c>
      <c r="AG22" s="79">
        <f t="shared" si="4"/>
        <v>0</v>
      </c>
      <c r="AH22" s="79">
        <f t="shared" si="4"/>
        <v>0</v>
      </c>
      <c r="AI22" s="80">
        <f t="shared" si="4"/>
        <v>0</v>
      </c>
    </row>
    <row r="23" spans="2:35" ht="9">
      <c r="B23" s="55"/>
      <c r="C23" s="76"/>
      <c r="D23" s="77"/>
      <c r="E23" s="78"/>
      <c r="F23" s="79"/>
      <c r="G23" s="184"/>
      <c r="H23" s="78"/>
      <c r="I23" s="136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</row>
    <row r="24" spans="2:35" ht="9">
      <c r="B24" s="55"/>
      <c r="C24" s="81"/>
      <c r="D24" s="82"/>
      <c r="E24" s="83"/>
      <c r="F24" s="84"/>
      <c r="G24" s="185"/>
      <c r="H24" s="83"/>
      <c r="I24" s="192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</row>
    <row r="25" spans="2:35" ht="9">
      <c r="B25" s="49" t="s">
        <v>84</v>
      </c>
      <c r="C25" s="50"/>
      <c r="D25" s="66"/>
      <c r="E25" s="67">
        <f aca="true" t="shared" si="5" ref="E25:AI25">E13+E19</f>
        <v>0</v>
      </c>
      <c r="F25" s="68">
        <f t="shared" si="5"/>
        <v>0</v>
      </c>
      <c r="G25" s="188">
        <f t="shared" si="5"/>
        <v>0</v>
      </c>
      <c r="H25" s="67">
        <f t="shared" si="5"/>
        <v>0</v>
      </c>
      <c r="I25" s="194">
        <f t="shared" si="5"/>
        <v>0</v>
      </c>
      <c r="J25" s="68">
        <f t="shared" si="5"/>
        <v>0</v>
      </c>
      <c r="K25" s="68">
        <f t="shared" si="5"/>
        <v>0</v>
      </c>
      <c r="L25" s="68">
        <f t="shared" si="5"/>
        <v>0</v>
      </c>
      <c r="M25" s="68">
        <f t="shared" si="5"/>
        <v>0</v>
      </c>
      <c r="N25" s="68">
        <f t="shared" si="5"/>
        <v>0</v>
      </c>
      <c r="O25" s="68">
        <f t="shared" si="5"/>
        <v>0</v>
      </c>
      <c r="P25" s="68">
        <f t="shared" si="5"/>
        <v>0</v>
      </c>
      <c r="Q25" s="68">
        <f t="shared" si="5"/>
        <v>0</v>
      </c>
      <c r="R25" s="68">
        <f t="shared" si="5"/>
        <v>0</v>
      </c>
      <c r="S25" s="68">
        <f t="shared" si="5"/>
        <v>0</v>
      </c>
      <c r="T25" s="68">
        <f t="shared" si="5"/>
        <v>0</v>
      </c>
      <c r="U25" s="68">
        <f t="shared" si="5"/>
        <v>0</v>
      </c>
      <c r="V25" s="68">
        <f t="shared" si="5"/>
        <v>0</v>
      </c>
      <c r="W25" s="68">
        <f t="shared" si="5"/>
        <v>0</v>
      </c>
      <c r="X25" s="68">
        <f t="shared" si="5"/>
        <v>0</v>
      </c>
      <c r="Y25" s="68">
        <f t="shared" si="5"/>
        <v>0</v>
      </c>
      <c r="Z25" s="68">
        <f t="shared" si="5"/>
        <v>0</v>
      </c>
      <c r="AA25" s="68">
        <f t="shared" si="5"/>
        <v>0</v>
      </c>
      <c r="AB25" s="68">
        <f t="shared" si="5"/>
        <v>0</v>
      </c>
      <c r="AC25" s="68">
        <f t="shared" si="5"/>
        <v>0</v>
      </c>
      <c r="AD25" s="68">
        <f t="shared" si="5"/>
        <v>0</v>
      </c>
      <c r="AE25" s="68">
        <f t="shared" si="5"/>
        <v>0</v>
      </c>
      <c r="AF25" s="68">
        <f t="shared" si="5"/>
        <v>0</v>
      </c>
      <c r="AG25" s="68">
        <f t="shared" si="5"/>
        <v>0</v>
      </c>
      <c r="AH25" s="68">
        <f t="shared" si="5"/>
        <v>0</v>
      </c>
      <c r="AI25" s="69">
        <f t="shared" si="5"/>
        <v>0</v>
      </c>
    </row>
    <row r="27" spans="2:36" s="1" customFormat="1" ht="12">
      <c r="B27" s="43" t="s">
        <v>126</v>
      </c>
      <c r="C27" s="43"/>
      <c r="AC27" s="2"/>
      <c r="AD27" s="2"/>
      <c r="AE27" s="2"/>
      <c r="AF27" s="2"/>
      <c r="AG27" s="2"/>
      <c r="AH27" s="2"/>
      <c r="AI27" s="2"/>
      <c r="AJ27" s="2"/>
    </row>
    <row r="28" spans="2:36" ht="9">
      <c r="B28" s="46"/>
      <c r="C28" s="46"/>
      <c r="AC28" s="48"/>
      <c r="AD28" s="48"/>
      <c r="AE28" s="48"/>
      <c r="AF28" s="48"/>
      <c r="AG28" s="48"/>
      <c r="AH28" s="48"/>
      <c r="AI28" s="48" t="s">
        <v>149</v>
      </c>
      <c r="AJ28" s="48"/>
    </row>
    <row r="29" spans="2:35" ht="9">
      <c r="B29" s="49"/>
      <c r="C29" s="50"/>
      <c r="D29" s="51" t="s">
        <v>289</v>
      </c>
      <c r="E29" s="52">
        <v>-2</v>
      </c>
      <c r="F29" s="53">
        <v>-1</v>
      </c>
      <c r="G29" s="181">
        <v>0</v>
      </c>
      <c r="H29" s="52">
        <v>1</v>
      </c>
      <c r="I29" s="189">
        <v>2</v>
      </c>
      <c r="J29" s="53">
        <v>3</v>
      </c>
      <c r="K29" s="53">
        <v>4</v>
      </c>
      <c r="L29" s="53">
        <v>5</v>
      </c>
      <c r="M29" s="53">
        <v>6</v>
      </c>
      <c r="N29" s="53">
        <v>7</v>
      </c>
      <c r="O29" s="53">
        <v>8</v>
      </c>
      <c r="P29" s="53">
        <v>9</v>
      </c>
      <c r="Q29" s="53">
        <v>10</v>
      </c>
      <c r="R29" s="53">
        <v>11</v>
      </c>
      <c r="S29" s="53">
        <v>12</v>
      </c>
      <c r="T29" s="53">
        <v>13</v>
      </c>
      <c r="U29" s="53">
        <v>14</v>
      </c>
      <c r="V29" s="53">
        <v>15</v>
      </c>
      <c r="W29" s="53">
        <v>16</v>
      </c>
      <c r="X29" s="53">
        <v>17</v>
      </c>
      <c r="Y29" s="53">
        <v>18</v>
      </c>
      <c r="Z29" s="53">
        <v>19</v>
      </c>
      <c r="AA29" s="53">
        <v>20</v>
      </c>
      <c r="AB29" s="53">
        <v>21</v>
      </c>
      <c r="AC29" s="53">
        <v>22</v>
      </c>
      <c r="AD29" s="53">
        <v>23</v>
      </c>
      <c r="AE29" s="53">
        <v>24</v>
      </c>
      <c r="AF29" s="53">
        <v>25</v>
      </c>
      <c r="AG29" s="53">
        <v>26</v>
      </c>
      <c r="AH29" s="53">
        <v>27</v>
      </c>
      <c r="AI29" s="54">
        <v>28</v>
      </c>
    </row>
    <row r="30" spans="2:35" ht="9">
      <c r="B30" s="60" t="s">
        <v>234</v>
      </c>
      <c r="C30" s="50"/>
      <c r="D30" s="66"/>
      <c r="E30" s="67">
        <f aca="true" t="shared" si="6" ref="E30:AI30">SUM(E31:E42)</f>
        <v>0</v>
      </c>
      <c r="F30" s="68">
        <f t="shared" si="6"/>
        <v>0</v>
      </c>
      <c r="G30" s="188">
        <f t="shared" si="6"/>
        <v>0</v>
      </c>
      <c r="H30" s="67">
        <f t="shared" si="6"/>
        <v>0</v>
      </c>
      <c r="I30" s="194">
        <f t="shared" si="6"/>
        <v>0</v>
      </c>
      <c r="J30" s="68">
        <f t="shared" si="6"/>
        <v>0</v>
      </c>
      <c r="K30" s="68">
        <f t="shared" si="6"/>
        <v>0</v>
      </c>
      <c r="L30" s="68">
        <f t="shared" si="6"/>
        <v>0</v>
      </c>
      <c r="M30" s="68">
        <f t="shared" si="6"/>
        <v>0</v>
      </c>
      <c r="N30" s="68">
        <f t="shared" si="6"/>
        <v>0</v>
      </c>
      <c r="O30" s="68">
        <f t="shared" si="6"/>
        <v>0</v>
      </c>
      <c r="P30" s="68">
        <f t="shared" si="6"/>
        <v>0</v>
      </c>
      <c r="Q30" s="68">
        <f t="shared" si="6"/>
        <v>0</v>
      </c>
      <c r="R30" s="68">
        <f t="shared" si="6"/>
        <v>0</v>
      </c>
      <c r="S30" s="68">
        <f t="shared" si="6"/>
        <v>0</v>
      </c>
      <c r="T30" s="68">
        <f t="shared" si="6"/>
        <v>0</v>
      </c>
      <c r="U30" s="68">
        <f t="shared" si="6"/>
        <v>0</v>
      </c>
      <c r="V30" s="68">
        <f t="shared" si="6"/>
        <v>0</v>
      </c>
      <c r="W30" s="68">
        <f t="shared" si="6"/>
        <v>0</v>
      </c>
      <c r="X30" s="68">
        <f t="shared" si="6"/>
        <v>0</v>
      </c>
      <c r="Y30" s="68">
        <f t="shared" si="6"/>
        <v>0</v>
      </c>
      <c r="Z30" s="68">
        <f t="shared" si="6"/>
        <v>0</v>
      </c>
      <c r="AA30" s="68">
        <f t="shared" si="6"/>
        <v>0</v>
      </c>
      <c r="AB30" s="68">
        <f t="shared" si="6"/>
        <v>0</v>
      </c>
      <c r="AC30" s="68">
        <f t="shared" si="6"/>
        <v>0</v>
      </c>
      <c r="AD30" s="68">
        <f t="shared" si="6"/>
        <v>0</v>
      </c>
      <c r="AE30" s="68">
        <f t="shared" si="6"/>
        <v>0</v>
      </c>
      <c r="AF30" s="68">
        <f t="shared" si="6"/>
        <v>0</v>
      </c>
      <c r="AG30" s="68">
        <f t="shared" si="6"/>
        <v>0</v>
      </c>
      <c r="AH30" s="68">
        <f t="shared" si="6"/>
        <v>0</v>
      </c>
      <c r="AI30" s="69">
        <f t="shared" si="6"/>
        <v>0</v>
      </c>
    </row>
    <row r="31" spans="2:35" ht="9">
      <c r="B31" s="70"/>
      <c r="C31" s="71" t="s">
        <v>176</v>
      </c>
      <c r="D31" s="72"/>
      <c r="E31" s="73"/>
      <c r="F31" s="74"/>
      <c r="G31" s="183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5"/>
    </row>
    <row r="32" spans="2:35" ht="9">
      <c r="B32" s="70"/>
      <c r="C32" s="76" t="s">
        <v>181</v>
      </c>
      <c r="D32" s="77"/>
      <c r="E32" s="78"/>
      <c r="F32" s="79"/>
      <c r="G32" s="184"/>
      <c r="H32" s="7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0"/>
    </row>
    <row r="33" spans="2:35" ht="9">
      <c r="B33" s="70"/>
      <c r="C33" s="76" t="s">
        <v>177</v>
      </c>
      <c r="D33" s="77"/>
      <c r="E33" s="78"/>
      <c r="F33" s="79"/>
      <c r="G33" s="184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80"/>
    </row>
    <row r="34" spans="2:35" ht="9">
      <c r="B34" s="70"/>
      <c r="C34" s="76" t="s">
        <v>178</v>
      </c>
      <c r="D34" s="77"/>
      <c r="E34" s="78"/>
      <c r="F34" s="79"/>
      <c r="G34" s="184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80"/>
    </row>
    <row r="35" spans="2:35" ht="9">
      <c r="B35" s="70"/>
      <c r="C35" s="76" t="s">
        <v>179</v>
      </c>
      <c r="D35" s="77"/>
      <c r="E35" s="78"/>
      <c r="F35" s="79"/>
      <c r="G35" s="184"/>
      <c r="H35" s="78">
        <f>'E-1-4'!D10/1000</f>
        <v>0</v>
      </c>
      <c r="I35" s="79">
        <f aca="true" t="shared" si="7" ref="I35:AI35">H35</f>
        <v>0</v>
      </c>
      <c r="J35" s="79">
        <f t="shared" si="7"/>
        <v>0</v>
      </c>
      <c r="K35" s="79">
        <f t="shared" si="7"/>
        <v>0</v>
      </c>
      <c r="L35" s="79">
        <f t="shared" si="7"/>
        <v>0</v>
      </c>
      <c r="M35" s="79">
        <f t="shared" si="7"/>
        <v>0</v>
      </c>
      <c r="N35" s="79">
        <f t="shared" si="7"/>
        <v>0</v>
      </c>
      <c r="O35" s="79">
        <f t="shared" si="7"/>
        <v>0</v>
      </c>
      <c r="P35" s="79">
        <f t="shared" si="7"/>
        <v>0</v>
      </c>
      <c r="Q35" s="79">
        <f t="shared" si="7"/>
        <v>0</v>
      </c>
      <c r="R35" s="79">
        <f t="shared" si="7"/>
        <v>0</v>
      </c>
      <c r="S35" s="79">
        <f t="shared" si="7"/>
        <v>0</v>
      </c>
      <c r="T35" s="79">
        <f t="shared" si="7"/>
        <v>0</v>
      </c>
      <c r="U35" s="79">
        <f t="shared" si="7"/>
        <v>0</v>
      </c>
      <c r="V35" s="79">
        <f t="shared" si="7"/>
        <v>0</v>
      </c>
      <c r="W35" s="79">
        <f t="shared" si="7"/>
        <v>0</v>
      </c>
      <c r="X35" s="79">
        <f t="shared" si="7"/>
        <v>0</v>
      </c>
      <c r="Y35" s="79">
        <f t="shared" si="7"/>
        <v>0</v>
      </c>
      <c r="Z35" s="79">
        <f t="shared" si="7"/>
        <v>0</v>
      </c>
      <c r="AA35" s="79">
        <f t="shared" si="7"/>
        <v>0</v>
      </c>
      <c r="AB35" s="79">
        <f t="shared" si="7"/>
        <v>0</v>
      </c>
      <c r="AC35" s="79">
        <f t="shared" si="7"/>
        <v>0</v>
      </c>
      <c r="AD35" s="79">
        <f t="shared" si="7"/>
        <v>0</v>
      </c>
      <c r="AE35" s="79">
        <f t="shared" si="7"/>
        <v>0</v>
      </c>
      <c r="AF35" s="79">
        <f t="shared" si="7"/>
        <v>0</v>
      </c>
      <c r="AG35" s="79">
        <f t="shared" si="7"/>
        <v>0</v>
      </c>
      <c r="AH35" s="79">
        <f t="shared" si="7"/>
        <v>0</v>
      </c>
      <c r="AI35" s="80">
        <f t="shared" si="7"/>
        <v>0</v>
      </c>
    </row>
    <row r="36" spans="2:35" ht="9">
      <c r="B36" s="70"/>
      <c r="C36" s="76" t="s">
        <v>183</v>
      </c>
      <c r="D36" s="77"/>
      <c r="E36" s="78"/>
      <c r="F36" s="79"/>
      <c r="G36" s="184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80"/>
    </row>
    <row r="37" spans="2:35" ht="9">
      <c r="B37" s="70"/>
      <c r="C37" s="130" t="s">
        <v>362</v>
      </c>
      <c r="D37" s="89">
        <f>IF('E-1-4'!C12="","",'E-1-4'!C12)</f>
      </c>
      <c r="E37" s="78"/>
      <c r="F37" s="79"/>
      <c r="G37" s="184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80"/>
    </row>
    <row r="38" spans="2:35" ht="9">
      <c r="B38" s="70"/>
      <c r="C38" s="87"/>
      <c r="D38" s="89">
        <f>IF('E-1-4'!C13="","",'E-1-4'!C13)</f>
      </c>
      <c r="E38" s="78"/>
      <c r="F38" s="79"/>
      <c r="G38" s="184"/>
      <c r="H38" s="78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</row>
    <row r="39" spans="2:35" ht="9">
      <c r="B39" s="70"/>
      <c r="C39" s="87"/>
      <c r="D39" s="89">
        <f>IF('E-1-4'!C14="","",'E-1-4'!C14)</f>
      </c>
      <c r="E39" s="94"/>
      <c r="F39" s="95"/>
      <c r="G39" s="20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6"/>
    </row>
    <row r="40" spans="2:35" ht="9">
      <c r="B40" s="70"/>
      <c r="C40" s="87"/>
      <c r="D40" s="89">
        <f>IF('E-1-4'!C15="","",'E-1-4'!C15)</f>
      </c>
      <c r="E40" s="94"/>
      <c r="F40" s="95"/>
      <c r="G40" s="20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6"/>
    </row>
    <row r="41" spans="2:35" ht="9">
      <c r="B41" s="70"/>
      <c r="C41" s="87"/>
      <c r="D41" s="89">
        <f>IF('E-1-4'!C16="","",'E-1-4'!C16)</f>
      </c>
      <c r="E41" s="94"/>
      <c r="F41" s="95"/>
      <c r="G41" s="20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6"/>
    </row>
    <row r="42" spans="2:35" ht="9">
      <c r="B42" s="70"/>
      <c r="C42" s="131"/>
      <c r="D42" s="89">
        <f>IF('E-1-4'!C17="","",'E-1-4'!C17)</f>
      </c>
      <c r="E42" s="83"/>
      <c r="F42" s="84"/>
      <c r="G42" s="185"/>
      <c r="H42" s="83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5"/>
    </row>
    <row r="43" spans="2:35" ht="9">
      <c r="B43" s="60" t="s">
        <v>235</v>
      </c>
      <c r="C43" s="50"/>
      <c r="D43" s="66"/>
      <c r="E43" s="67">
        <f aca="true" t="shared" si="8" ref="E43:AI43">SUM(E44:E68)</f>
        <v>0</v>
      </c>
      <c r="F43" s="68">
        <f t="shared" si="8"/>
        <v>0</v>
      </c>
      <c r="G43" s="188">
        <f t="shared" si="8"/>
        <v>0</v>
      </c>
      <c r="H43" s="67">
        <f t="shared" si="8"/>
        <v>0</v>
      </c>
      <c r="I43" s="194">
        <f t="shared" si="8"/>
        <v>0</v>
      </c>
      <c r="J43" s="68">
        <f t="shared" si="8"/>
        <v>0</v>
      </c>
      <c r="K43" s="68">
        <f t="shared" si="8"/>
        <v>0</v>
      </c>
      <c r="L43" s="68">
        <f t="shared" si="8"/>
        <v>0</v>
      </c>
      <c r="M43" s="68">
        <f t="shared" si="8"/>
        <v>0</v>
      </c>
      <c r="N43" s="68">
        <f t="shared" si="8"/>
        <v>0</v>
      </c>
      <c r="O43" s="68">
        <f t="shared" si="8"/>
        <v>0</v>
      </c>
      <c r="P43" s="68">
        <f t="shared" si="8"/>
        <v>0</v>
      </c>
      <c r="Q43" s="68">
        <f t="shared" si="8"/>
        <v>0</v>
      </c>
      <c r="R43" s="68">
        <f t="shared" si="8"/>
        <v>0</v>
      </c>
      <c r="S43" s="68">
        <f t="shared" si="8"/>
        <v>0</v>
      </c>
      <c r="T43" s="68">
        <f t="shared" si="8"/>
        <v>0</v>
      </c>
      <c r="U43" s="68">
        <f t="shared" si="8"/>
        <v>0</v>
      </c>
      <c r="V43" s="68">
        <f t="shared" si="8"/>
        <v>0</v>
      </c>
      <c r="W43" s="68">
        <f t="shared" si="8"/>
        <v>0</v>
      </c>
      <c r="X43" s="68">
        <f t="shared" si="8"/>
        <v>0</v>
      </c>
      <c r="Y43" s="68">
        <f t="shared" si="8"/>
        <v>0</v>
      </c>
      <c r="Z43" s="68">
        <f t="shared" si="8"/>
        <v>0</v>
      </c>
      <c r="AA43" s="68">
        <f t="shared" si="8"/>
        <v>0</v>
      </c>
      <c r="AB43" s="68">
        <f t="shared" si="8"/>
        <v>0</v>
      </c>
      <c r="AC43" s="68">
        <f t="shared" si="8"/>
        <v>0</v>
      </c>
      <c r="AD43" s="68">
        <f t="shared" si="8"/>
        <v>0</v>
      </c>
      <c r="AE43" s="68">
        <f t="shared" si="8"/>
        <v>0</v>
      </c>
      <c r="AF43" s="68">
        <f t="shared" si="8"/>
        <v>0</v>
      </c>
      <c r="AG43" s="68">
        <f t="shared" si="8"/>
        <v>0</v>
      </c>
      <c r="AH43" s="68">
        <f t="shared" si="8"/>
        <v>0</v>
      </c>
      <c r="AI43" s="69">
        <f t="shared" si="8"/>
        <v>0</v>
      </c>
    </row>
    <row r="44" spans="2:35" ht="9">
      <c r="B44" s="70"/>
      <c r="C44" s="71" t="s">
        <v>67</v>
      </c>
      <c r="D44" s="72"/>
      <c r="E44" s="103"/>
      <c r="F44" s="104"/>
      <c r="G44" s="195"/>
      <c r="H44" s="103">
        <f>(SUM('E-1-3'!H34,'E-1-3'!H40*'E-1-1'!$E49)+IF(OR('E-1-1'!$N24=1,'E-1-1'!$N24=2,'E-1-1'!$N24=3),0,SUM('E-1-3'!H22,'E-1-3'!H58:H59))+IF(OR('E-1-1'!$N25=1,'E-1-1'!$N25=2,'E-1-1'!$N25=3),0,SUM('E-1-3'!H23,'E-1-3'!H60:H61)))/1000</f>
        <v>0</v>
      </c>
      <c r="I44" s="199">
        <f>(SUM('E-1-3'!I34,'E-1-3'!I40*'E-1-1'!$E49)+IF(OR('E-1-1'!$N24=1,'E-1-1'!$N24=2,'E-1-1'!$N24=3),0,SUM('E-1-3'!I22,'E-1-3'!I58:I59))+IF(OR('E-1-1'!$N25=1,'E-1-1'!$N25=2,'E-1-1'!$N25=3),0,SUM('E-1-3'!I23,'E-1-3'!I60:I61)))/1000</f>
        <v>0</v>
      </c>
      <c r="J44" s="104">
        <f>(SUM('E-1-3'!J34,'E-1-3'!J40*'E-1-1'!$E49)+IF(OR('E-1-1'!$N24=1,'E-1-1'!$N24=2,'E-1-1'!$N24=3),0,SUM('E-1-3'!J22,'E-1-3'!J58:J59))+IF(OR('E-1-1'!$N25=1,'E-1-1'!$N25=2,'E-1-1'!$N25=3),0,SUM('E-1-3'!J23,'E-1-3'!J60:J61)))/1000</f>
        <v>0</v>
      </c>
      <c r="K44" s="104">
        <f>(SUM('E-1-3'!K34,'E-1-3'!K40*'E-1-1'!$E49)+IF(OR('E-1-1'!$N24=1,'E-1-1'!$N24=2,'E-1-1'!$N24=3),0,SUM('E-1-3'!K22,'E-1-3'!K58:K59))+IF(OR('E-1-1'!$N25=1,'E-1-1'!$N25=2,'E-1-1'!$N25=3),0,SUM('E-1-3'!K23,'E-1-3'!K60:K61)))/1000</f>
        <v>0</v>
      </c>
      <c r="L44" s="104">
        <f>(SUM('E-1-3'!L34,'E-1-3'!L40*'E-1-1'!$E49)+IF(OR('E-1-1'!$N24=1,'E-1-1'!$N24=2,'E-1-1'!$N24=3),0,SUM('E-1-3'!L22,'E-1-3'!L58:L59))+IF(OR('E-1-1'!$N25=1,'E-1-1'!$N25=2,'E-1-1'!$N25=3),0,SUM('E-1-3'!L23,'E-1-3'!L60:L61)))/1000</f>
        <v>0</v>
      </c>
      <c r="M44" s="104">
        <f>(SUM('E-1-3'!M34,'E-1-3'!M40*'E-1-1'!$E49)+IF(OR('E-1-1'!$N24=1,'E-1-1'!$N24=2,'E-1-1'!$N24=3),0,SUM('E-1-3'!M22,'E-1-3'!M58:M59))+IF(OR('E-1-1'!$N25=1,'E-1-1'!$N25=2,'E-1-1'!$N25=3),0,SUM('E-1-3'!M23,'E-1-3'!M60:M61)))/1000</f>
        <v>0</v>
      </c>
      <c r="N44" s="104">
        <f>(SUM('E-1-3'!N34,'E-1-3'!N40*'E-1-1'!$E49)+IF(OR('E-1-1'!$N24=1,'E-1-1'!$N24=2,'E-1-1'!$N24=3),0,SUM('E-1-3'!N22,'E-1-3'!N58:N59))+IF(OR('E-1-1'!$N25=1,'E-1-1'!$N25=2,'E-1-1'!$N25=3),0,SUM('E-1-3'!N23,'E-1-3'!N60:N61)))/1000</f>
        <v>0</v>
      </c>
      <c r="O44" s="104">
        <f>(SUM('E-1-3'!O34,'E-1-3'!O40*'E-1-1'!$E49)+IF(OR('E-1-1'!$N24=1,'E-1-1'!$N24=2,'E-1-1'!$N24=3),0,SUM('E-1-3'!O22,'E-1-3'!O58:O59))+IF(OR('E-1-1'!$N25=1,'E-1-1'!$N25=2,'E-1-1'!$N25=3),0,SUM('E-1-3'!O23,'E-1-3'!O60:O61)))/1000</f>
        <v>0</v>
      </c>
      <c r="P44" s="104">
        <f>(SUM('E-1-3'!P34,'E-1-3'!P40*'E-1-1'!$E49)+IF(OR('E-1-1'!$N24=1,'E-1-1'!$N24=2,'E-1-1'!$N24=3),0,SUM('E-1-3'!P22,'E-1-3'!P58:P59))+IF(OR('E-1-1'!$N25=1,'E-1-1'!$N25=2,'E-1-1'!$N25=3),0,SUM('E-1-3'!P23,'E-1-3'!P60:P61)))/1000</f>
        <v>0</v>
      </c>
      <c r="Q44" s="104">
        <f>(SUM('E-1-3'!Q34,'E-1-3'!Q40*'E-1-1'!$E49)+IF(OR('E-1-1'!$N24=1,'E-1-1'!$N24=2,'E-1-1'!$N24=3),0,SUM('E-1-3'!Q22,'E-1-3'!Q58:Q59))+IF(OR('E-1-1'!$N25=1,'E-1-1'!$N25=2,'E-1-1'!$N25=3),0,SUM('E-1-3'!Q23,'E-1-3'!Q60:Q61)))/1000</f>
        <v>0</v>
      </c>
      <c r="R44" s="104">
        <f>(SUM('E-1-3'!R34,'E-1-3'!R40*'E-1-1'!$E49)+IF(OR('E-1-1'!$N24=1,'E-1-1'!$N24=2,'E-1-1'!$N24=3),0,SUM('E-1-3'!R22,'E-1-3'!R58:R59))+IF(OR('E-1-1'!$N25=1,'E-1-1'!$N25=2,'E-1-1'!$N25=3),0,SUM('E-1-3'!R23,'E-1-3'!R60:R61)))/1000</f>
        <v>0</v>
      </c>
      <c r="S44" s="104">
        <f>(SUM('E-1-3'!S34,'E-1-3'!S40*'E-1-1'!$E49)+IF(OR('E-1-1'!$N24=1,'E-1-1'!$N24=2,'E-1-1'!$N24=3),0,SUM('E-1-3'!S22,'E-1-3'!S58:S59))+IF(OR('E-1-1'!$N25=1,'E-1-1'!$N25=2,'E-1-1'!$N25=3),0,SUM('E-1-3'!S23,'E-1-3'!S60:S61)))/1000</f>
        <v>0</v>
      </c>
      <c r="T44" s="104">
        <f>(SUM('E-1-3'!T34,'E-1-3'!T40*'E-1-1'!$E49)+IF(OR('E-1-1'!$N24=1,'E-1-1'!$N24=2,'E-1-1'!$N24=3),0,SUM('E-1-3'!T22,'E-1-3'!T58:T59))+IF(OR('E-1-1'!$N25=1,'E-1-1'!$N25=2,'E-1-1'!$N25=3),0,SUM('E-1-3'!T23,'E-1-3'!T60:T61)))/1000</f>
        <v>0</v>
      </c>
      <c r="U44" s="104">
        <f>(SUM('E-1-3'!U34,'E-1-3'!U40*'E-1-1'!$E49)+IF(OR('E-1-1'!$N24=1,'E-1-1'!$N24=2,'E-1-1'!$N24=3),0,SUM('E-1-3'!U22,'E-1-3'!U58:U59))+IF(OR('E-1-1'!$N25=1,'E-1-1'!$N25=2,'E-1-1'!$N25=3),0,SUM('E-1-3'!U23,'E-1-3'!U60:U61)))/1000</f>
        <v>0</v>
      </c>
      <c r="V44" s="104">
        <f>(SUM('E-1-3'!V34,'E-1-3'!V40*'E-1-1'!$E49)+IF(OR('E-1-1'!$N24=1,'E-1-1'!$N24=2,'E-1-1'!$N24=3),0,SUM('E-1-3'!V22,'E-1-3'!V58:V59))+IF(OR('E-1-1'!$N25=1,'E-1-1'!$N25=2,'E-1-1'!$N25=3),0,SUM('E-1-3'!V23,'E-1-3'!V60:V61)))/1000</f>
        <v>0</v>
      </c>
      <c r="W44" s="104">
        <f>(SUM('E-1-3'!W34,'E-1-3'!W40*'E-1-1'!$E49)+IF(OR('E-1-1'!$N24=1,'E-1-1'!$N24=2,'E-1-1'!$N24=3),0,SUM('E-1-3'!W22,'E-1-3'!W58:W59))+IF(OR('E-1-1'!$N25=1,'E-1-1'!$N25=2,'E-1-1'!$N25=3),0,SUM('E-1-3'!W23,'E-1-3'!W60:W61)))/1000</f>
        <v>0</v>
      </c>
      <c r="X44" s="104">
        <f>(SUM('E-1-3'!X34,'E-1-3'!X40*'E-1-1'!$E49)+IF(OR('E-1-1'!$N24=1,'E-1-1'!$N24=2,'E-1-1'!$N24=3),0,SUM('E-1-3'!X22,'E-1-3'!X58:X59))+IF(OR('E-1-1'!$N25=1,'E-1-1'!$N25=2,'E-1-1'!$N25=3),0,SUM('E-1-3'!X23,'E-1-3'!X60:X61)))/1000</f>
        <v>0</v>
      </c>
      <c r="Y44" s="104">
        <f>(SUM('E-1-3'!Y34,'E-1-3'!Y40*'E-1-1'!$E49)+IF(OR('E-1-1'!$N24=1,'E-1-1'!$N24=2,'E-1-1'!$N24=3),0,SUM('E-1-3'!Y22,'E-1-3'!Y58:Y59))+IF(OR('E-1-1'!$N25=1,'E-1-1'!$N25=2,'E-1-1'!$N25=3),0,SUM('E-1-3'!Y23,'E-1-3'!Y60:Y61)))/1000</f>
        <v>0</v>
      </c>
      <c r="Z44" s="104">
        <f>(SUM('E-1-3'!Z34,'E-1-3'!Z40*'E-1-1'!$E49)+IF(OR('E-1-1'!$N24=1,'E-1-1'!$N24=2,'E-1-1'!$N24=3),0,SUM('E-1-3'!Z22,'E-1-3'!Z58:Z59))+IF(OR('E-1-1'!$N25=1,'E-1-1'!$N25=2,'E-1-1'!$N25=3),0,SUM('E-1-3'!Z23,'E-1-3'!Z60:Z61)))/1000</f>
        <v>0</v>
      </c>
      <c r="AA44" s="104">
        <f>(SUM('E-1-3'!AA34,'E-1-3'!AA40*'E-1-1'!$E49)+IF(OR('E-1-1'!$N24=1,'E-1-1'!$N24=2,'E-1-1'!$N24=3),0,SUM('E-1-3'!AA22,'E-1-3'!AA58:AA59))+IF(OR('E-1-1'!$N25=1,'E-1-1'!$N25=2,'E-1-1'!$N25=3),0,SUM('E-1-3'!AA23,'E-1-3'!AA60:AA61)))/1000</f>
        <v>0</v>
      </c>
      <c r="AB44" s="104">
        <f>(SUM('E-1-3'!AB34,'E-1-3'!AB40*'E-1-1'!$E49)+IF(OR('E-1-1'!$N24=1,'E-1-1'!$N24=2,'E-1-1'!$N24=3),0,SUM('E-1-3'!AB22,'E-1-3'!AB58:AB59))+IF(OR('E-1-1'!$N25=1,'E-1-1'!$N25=2,'E-1-1'!$N25=3),0,SUM('E-1-3'!AB23,'E-1-3'!AB60:AB61)))/1000</f>
        <v>0</v>
      </c>
      <c r="AC44" s="104">
        <f>(SUM('E-1-3'!AC34,'E-1-3'!AC40*'E-1-1'!$E49)+IF(OR('E-1-1'!$N24=1,'E-1-1'!$N24=2,'E-1-1'!$N24=3),0,SUM('E-1-3'!AC22,'E-1-3'!AC58:AC59))+IF(OR('E-1-1'!$N25=1,'E-1-1'!$N25=2,'E-1-1'!$N25=3),0,SUM('E-1-3'!AC23,'E-1-3'!AC60:AC61)))/1000</f>
        <v>0</v>
      </c>
      <c r="AD44" s="104">
        <f>(SUM('E-1-3'!AD34,'E-1-3'!AD40*'E-1-1'!$E49)+IF(OR('E-1-1'!$N24=1,'E-1-1'!$N24=2,'E-1-1'!$N24=3),0,SUM('E-1-3'!AD22,'E-1-3'!AD58:AD59))+IF(OR('E-1-1'!$N25=1,'E-1-1'!$N25=2,'E-1-1'!$N25=3),0,SUM('E-1-3'!AD23,'E-1-3'!AD60:AD61)))/1000</f>
        <v>0</v>
      </c>
      <c r="AE44" s="104">
        <f>(SUM('E-1-3'!AE34,'E-1-3'!AE40*'E-1-1'!$E49)+IF(OR('E-1-1'!$N24=1,'E-1-1'!$N24=2,'E-1-1'!$N24=3),0,SUM('E-1-3'!AE22,'E-1-3'!AE58:AE59))+IF(OR('E-1-1'!$N25=1,'E-1-1'!$N25=2,'E-1-1'!$N25=3),0,SUM('E-1-3'!AE23,'E-1-3'!AE60:AE61)))/1000</f>
        <v>0</v>
      </c>
      <c r="AF44" s="104">
        <f>(SUM('E-1-3'!AF34,'E-1-3'!AF40*'E-1-1'!$E49)+IF(OR('E-1-1'!$N24=1,'E-1-1'!$N24=2,'E-1-1'!$N24=3),0,SUM('E-1-3'!AF22,'E-1-3'!AF58:AF59))+IF(OR('E-1-1'!$N25=1,'E-1-1'!$N25=2,'E-1-1'!$N25=3),0,SUM('E-1-3'!AF23,'E-1-3'!AF60:AF61)))/1000</f>
        <v>0</v>
      </c>
      <c r="AG44" s="104">
        <f>(SUM('E-1-3'!AG34,'E-1-3'!AG40*'E-1-1'!$E49)+IF(OR('E-1-1'!$N24=1,'E-1-1'!$N24=2,'E-1-1'!$N24=3),0,SUM('E-1-3'!AG22,'E-1-3'!AG58:AG59))+IF(OR('E-1-1'!$N25=1,'E-1-1'!$N25=2,'E-1-1'!$N25=3),0,SUM('E-1-3'!AG23,'E-1-3'!AG60:AG61)))/1000</f>
        <v>0</v>
      </c>
      <c r="AH44" s="104">
        <f>(SUM('E-1-3'!AH34,'E-1-3'!AH40*'E-1-1'!$E49)+IF(OR('E-1-1'!$N24=1,'E-1-1'!$N24=2,'E-1-1'!$N24=3),0,SUM('E-1-3'!AH22,'E-1-3'!AH58:AH59))+IF(OR('E-1-1'!$N25=1,'E-1-1'!$N25=2,'E-1-1'!$N25=3),0,SUM('E-1-3'!AH23,'E-1-3'!AH60:AH61)))/1000</f>
        <v>0</v>
      </c>
      <c r="AI44" s="75">
        <f>(SUM('E-1-3'!AI34,'E-1-3'!AI40*'E-1-1'!$E49)+IF(OR('E-1-1'!$N24=1,'E-1-1'!$N24=2,'E-1-1'!$N24=3),0,SUM('E-1-3'!AI22,'E-1-3'!AI58:AI59))+IF(OR('E-1-1'!$N25=1,'E-1-1'!$N25=2,'E-1-1'!$N25=3),0,SUM('E-1-3'!AI23,'E-1-3'!AI60:AI61)))/1000</f>
        <v>0</v>
      </c>
    </row>
    <row r="45" spans="2:35" ht="9">
      <c r="B45" s="70"/>
      <c r="C45" s="76" t="s">
        <v>115</v>
      </c>
      <c r="D45" s="77"/>
      <c r="E45" s="78"/>
      <c r="F45" s="79"/>
      <c r="G45" s="184"/>
      <c r="H45" s="103">
        <f>'E-1-6'!H45*'E-1-1'!$E$49</f>
        <v>0</v>
      </c>
      <c r="I45" s="199">
        <f>'E-1-6'!I45*'E-1-1'!$E$49</f>
        <v>0</v>
      </c>
      <c r="J45" s="104">
        <f>'E-1-6'!J45*'E-1-1'!$E$49</f>
        <v>0</v>
      </c>
      <c r="K45" s="104">
        <f>'E-1-6'!K45*'E-1-1'!$E$49</f>
        <v>0</v>
      </c>
      <c r="L45" s="104">
        <f>'E-1-6'!L45*'E-1-1'!$E$49</f>
        <v>0</v>
      </c>
      <c r="M45" s="104">
        <f>'E-1-6'!M45*'E-1-1'!$E$49</f>
        <v>0</v>
      </c>
      <c r="N45" s="104">
        <f>'E-1-6'!N45*'E-1-1'!$E$49</f>
        <v>0</v>
      </c>
      <c r="O45" s="104">
        <f>'E-1-6'!O45*'E-1-1'!$E$49</f>
        <v>0</v>
      </c>
      <c r="P45" s="104">
        <f>'E-1-6'!P45*'E-1-1'!$E$49</f>
        <v>0</v>
      </c>
      <c r="Q45" s="104">
        <f>'E-1-6'!Q45*'E-1-1'!$E$49</f>
        <v>0</v>
      </c>
      <c r="R45" s="104">
        <f>'E-1-6'!R45*'E-1-1'!$E$49</f>
        <v>0</v>
      </c>
      <c r="S45" s="104">
        <f>'E-1-6'!S45*'E-1-1'!$E$49</f>
        <v>0</v>
      </c>
      <c r="T45" s="104">
        <f>'E-1-6'!T45*'E-1-1'!$E$49</f>
        <v>0</v>
      </c>
      <c r="U45" s="104">
        <f>'E-1-6'!U45*'E-1-1'!$E$49</f>
        <v>0</v>
      </c>
      <c r="V45" s="104">
        <f>'E-1-6'!V45*'E-1-1'!$E$49</f>
        <v>0</v>
      </c>
      <c r="W45" s="104">
        <f>'E-1-6'!W45*'E-1-1'!$E$49</f>
        <v>0</v>
      </c>
      <c r="X45" s="79">
        <f>'E-1-6'!X45*'E-1-1'!$E$49</f>
        <v>0</v>
      </c>
      <c r="Y45" s="79">
        <f>'E-1-6'!Y45*'E-1-1'!$E$49</f>
        <v>0</v>
      </c>
      <c r="Z45" s="79">
        <f>'E-1-6'!Z45*'E-1-1'!$E$49</f>
        <v>0</v>
      </c>
      <c r="AA45" s="79">
        <f>'E-1-6'!AA45*'E-1-1'!$E$49</f>
        <v>0</v>
      </c>
      <c r="AB45" s="79">
        <f>'E-1-6'!AB45*'E-1-1'!$E$49</f>
        <v>0</v>
      </c>
      <c r="AC45" s="79">
        <f>'E-1-6'!AC45*'E-1-1'!$E$49</f>
        <v>0</v>
      </c>
      <c r="AD45" s="79">
        <f>'E-1-6'!AD45*'E-1-1'!$E$49</f>
        <v>0</v>
      </c>
      <c r="AE45" s="79">
        <f>'E-1-6'!AE45*'E-1-1'!$E$49</f>
        <v>0</v>
      </c>
      <c r="AF45" s="79">
        <f>'E-1-6'!AF45*'E-1-1'!$E$49</f>
        <v>0</v>
      </c>
      <c r="AG45" s="79">
        <f>'E-1-6'!AG45*'E-1-1'!$E$49</f>
        <v>0</v>
      </c>
      <c r="AH45" s="79">
        <f>'E-1-6'!AH45*'E-1-1'!$E$49</f>
        <v>0</v>
      </c>
      <c r="AI45" s="80">
        <f>'E-1-6'!AI45*'E-1-1'!$E$49</f>
        <v>0</v>
      </c>
    </row>
    <row r="46" spans="2:35" ht="9">
      <c r="B46" s="70"/>
      <c r="C46" s="88" t="s">
        <v>71</v>
      </c>
      <c r="D46" s="89" t="s">
        <v>224</v>
      </c>
      <c r="E46" s="78"/>
      <c r="F46" s="79"/>
      <c r="G46" s="184"/>
      <c r="H46" s="78">
        <f>SUM('E-2-11'!J9)/1000</f>
        <v>0</v>
      </c>
      <c r="I46" s="79">
        <f aca="true" t="shared" si="9" ref="I46:AI46">H46</f>
        <v>0</v>
      </c>
      <c r="J46" s="79">
        <f t="shared" si="9"/>
        <v>0</v>
      </c>
      <c r="K46" s="79">
        <f t="shared" si="9"/>
        <v>0</v>
      </c>
      <c r="L46" s="79">
        <f t="shared" si="9"/>
        <v>0</v>
      </c>
      <c r="M46" s="79">
        <f t="shared" si="9"/>
        <v>0</v>
      </c>
      <c r="N46" s="79">
        <f t="shared" si="9"/>
        <v>0</v>
      </c>
      <c r="O46" s="79">
        <f t="shared" si="9"/>
        <v>0</v>
      </c>
      <c r="P46" s="79">
        <f t="shared" si="9"/>
        <v>0</v>
      </c>
      <c r="Q46" s="79">
        <f t="shared" si="9"/>
        <v>0</v>
      </c>
      <c r="R46" s="79">
        <f t="shared" si="9"/>
        <v>0</v>
      </c>
      <c r="S46" s="79">
        <f t="shared" si="9"/>
        <v>0</v>
      </c>
      <c r="T46" s="79">
        <f t="shared" si="9"/>
        <v>0</v>
      </c>
      <c r="U46" s="79">
        <f t="shared" si="9"/>
        <v>0</v>
      </c>
      <c r="V46" s="79">
        <f t="shared" si="9"/>
        <v>0</v>
      </c>
      <c r="W46" s="79">
        <f t="shared" si="9"/>
        <v>0</v>
      </c>
      <c r="X46" s="79">
        <f t="shared" si="9"/>
        <v>0</v>
      </c>
      <c r="Y46" s="79">
        <f t="shared" si="9"/>
        <v>0</v>
      </c>
      <c r="Z46" s="79">
        <f t="shared" si="9"/>
        <v>0</v>
      </c>
      <c r="AA46" s="79">
        <f t="shared" si="9"/>
        <v>0</v>
      </c>
      <c r="AB46" s="79">
        <f t="shared" si="9"/>
        <v>0</v>
      </c>
      <c r="AC46" s="79">
        <f t="shared" si="9"/>
        <v>0</v>
      </c>
      <c r="AD46" s="79">
        <f t="shared" si="9"/>
        <v>0</v>
      </c>
      <c r="AE46" s="79">
        <f t="shared" si="9"/>
        <v>0</v>
      </c>
      <c r="AF46" s="79">
        <f t="shared" si="9"/>
        <v>0</v>
      </c>
      <c r="AG46" s="79">
        <f t="shared" si="9"/>
        <v>0</v>
      </c>
      <c r="AH46" s="79">
        <f t="shared" si="9"/>
        <v>0</v>
      </c>
      <c r="AI46" s="80">
        <f t="shared" si="9"/>
        <v>0</v>
      </c>
    </row>
    <row r="47" spans="2:35" ht="9">
      <c r="B47" s="70"/>
      <c r="C47" s="86"/>
      <c r="D47" s="89" t="s">
        <v>225</v>
      </c>
      <c r="E47" s="78"/>
      <c r="F47" s="79"/>
      <c r="G47" s="184"/>
      <c r="H47" s="78">
        <f>SUM('E-2-11'!J10)/1000</f>
        <v>0</v>
      </c>
      <c r="I47" s="79">
        <f aca="true" t="shared" si="10" ref="I47:AI47">H47</f>
        <v>0</v>
      </c>
      <c r="J47" s="79">
        <f t="shared" si="10"/>
        <v>0</v>
      </c>
      <c r="K47" s="79">
        <f t="shared" si="10"/>
        <v>0</v>
      </c>
      <c r="L47" s="79">
        <f t="shared" si="10"/>
        <v>0</v>
      </c>
      <c r="M47" s="79">
        <f t="shared" si="10"/>
        <v>0</v>
      </c>
      <c r="N47" s="79">
        <f t="shared" si="10"/>
        <v>0</v>
      </c>
      <c r="O47" s="79">
        <f t="shared" si="10"/>
        <v>0</v>
      </c>
      <c r="P47" s="79">
        <f t="shared" si="10"/>
        <v>0</v>
      </c>
      <c r="Q47" s="79">
        <f t="shared" si="10"/>
        <v>0</v>
      </c>
      <c r="R47" s="79">
        <f t="shared" si="10"/>
        <v>0</v>
      </c>
      <c r="S47" s="79">
        <f t="shared" si="10"/>
        <v>0</v>
      </c>
      <c r="T47" s="79">
        <f t="shared" si="10"/>
        <v>0</v>
      </c>
      <c r="U47" s="79">
        <f t="shared" si="10"/>
        <v>0</v>
      </c>
      <c r="V47" s="79">
        <f t="shared" si="10"/>
        <v>0</v>
      </c>
      <c r="W47" s="79">
        <f t="shared" si="10"/>
        <v>0</v>
      </c>
      <c r="X47" s="79">
        <f t="shared" si="10"/>
        <v>0</v>
      </c>
      <c r="Y47" s="79">
        <f t="shared" si="10"/>
        <v>0</v>
      </c>
      <c r="Z47" s="79">
        <f t="shared" si="10"/>
        <v>0</v>
      </c>
      <c r="AA47" s="79">
        <f t="shared" si="10"/>
        <v>0</v>
      </c>
      <c r="AB47" s="79">
        <f t="shared" si="10"/>
        <v>0</v>
      </c>
      <c r="AC47" s="79">
        <f t="shared" si="10"/>
        <v>0</v>
      </c>
      <c r="AD47" s="79">
        <f t="shared" si="10"/>
        <v>0</v>
      </c>
      <c r="AE47" s="79">
        <f t="shared" si="10"/>
        <v>0</v>
      </c>
      <c r="AF47" s="79">
        <f t="shared" si="10"/>
        <v>0</v>
      </c>
      <c r="AG47" s="79">
        <f t="shared" si="10"/>
        <v>0</v>
      </c>
      <c r="AH47" s="79">
        <f t="shared" si="10"/>
        <v>0</v>
      </c>
      <c r="AI47" s="80">
        <f t="shared" si="10"/>
        <v>0</v>
      </c>
    </row>
    <row r="48" spans="2:35" ht="9">
      <c r="B48" s="70"/>
      <c r="C48" s="86"/>
      <c r="D48" s="89" t="s">
        <v>231</v>
      </c>
      <c r="E48" s="78"/>
      <c r="F48" s="79"/>
      <c r="G48" s="184"/>
      <c r="H48" s="78">
        <f>SUM('E-2-11'!J11)/1000</f>
        <v>0</v>
      </c>
      <c r="I48" s="79">
        <f aca="true" t="shared" si="11" ref="I48:AI48">H48</f>
        <v>0</v>
      </c>
      <c r="J48" s="79">
        <f t="shared" si="11"/>
        <v>0</v>
      </c>
      <c r="K48" s="79">
        <f t="shared" si="11"/>
        <v>0</v>
      </c>
      <c r="L48" s="79">
        <f t="shared" si="11"/>
        <v>0</v>
      </c>
      <c r="M48" s="79">
        <f t="shared" si="11"/>
        <v>0</v>
      </c>
      <c r="N48" s="79">
        <f t="shared" si="11"/>
        <v>0</v>
      </c>
      <c r="O48" s="79">
        <f t="shared" si="11"/>
        <v>0</v>
      </c>
      <c r="P48" s="79">
        <f t="shared" si="11"/>
        <v>0</v>
      </c>
      <c r="Q48" s="79">
        <f t="shared" si="11"/>
        <v>0</v>
      </c>
      <c r="R48" s="79">
        <f t="shared" si="11"/>
        <v>0</v>
      </c>
      <c r="S48" s="79">
        <f t="shared" si="11"/>
        <v>0</v>
      </c>
      <c r="T48" s="79">
        <f t="shared" si="11"/>
        <v>0</v>
      </c>
      <c r="U48" s="79">
        <f t="shared" si="11"/>
        <v>0</v>
      </c>
      <c r="V48" s="79">
        <f t="shared" si="11"/>
        <v>0</v>
      </c>
      <c r="W48" s="79">
        <f t="shared" si="11"/>
        <v>0</v>
      </c>
      <c r="X48" s="79">
        <f t="shared" si="11"/>
        <v>0</v>
      </c>
      <c r="Y48" s="79">
        <f t="shared" si="11"/>
        <v>0</v>
      </c>
      <c r="Z48" s="79">
        <f t="shared" si="11"/>
        <v>0</v>
      </c>
      <c r="AA48" s="79">
        <f t="shared" si="11"/>
        <v>0</v>
      </c>
      <c r="AB48" s="79">
        <f t="shared" si="11"/>
        <v>0</v>
      </c>
      <c r="AC48" s="79">
        <f t="shared" si="11"/>
        <v>0</v>
      </c>
      <c r="AD48" s="79">
        <f t="shared" si="11"/>
        <v>0</v>
      </c>
      <c r="AE48" s="79">
        <f t="shared" si="11"/>
        <v>0</v>
      </c>
      <c r="AF48" s="79">
        <f t="shared" si="11"/>
        <v>0</v>
      </c>
      <c r="AG48" s="79">
        <f t="shared" si="11"/>
        <v>0</v>
      </c>
      <c r="AH48" s="79">
        <f t="shared" si="11"/>
        <v>0</v>
      </c>
      <c r="AI48" s="80">
        <f t="shared" si="11"/>
        <v>0</v>
      </c>
    </row>
    <row r="49" spans="2:35" ht="9">
      <c r="B49" s="70"/>
      <c r="C49" s="86"/>
      <c r="D49" s="89" t="s">
        <v>232</v>
      </c>
      <c r="E49" s="78"/>
      <c r="F49" s="79"/>
      <c r="G49" s="184"/>
      <c r="H49" s="78">
        <f>SUM('E-2-11'!J12)/1000</f>
        <v>0</v>
      </c>
      <c r="I49" s="79">
        <f aca="true" t="shared" si="12" ref="I49:AI49">H49</f>
        <v>0</v>
      </c>
      <c r="J49" s="79">
        <f t="shared" si="12"/>
        <v>0</v>
      </c>
      <c r="K49" s="79">
        <f t="shared" si="12"/>
        <v>0</v>
      </c>
      <c r="L49" s="79">
        <f t="shared" si="12"/>
        <v>0</v>
      </c>
      <c r="M49" s="79">
        <f t="shared" si="12"/>
        <v>0</v>
      </c>
      <c r="N49" s="79">
        <f t="shared" si="12"/>
        <v>0</v>
      </c>
      <c r="O49" s="79">
        <f t="shared" si="12"/>
        <v>0</v>
      </c>
      <c r="P49" s="79">
        <f t="shared" si="12"/>
        <v>0</v>
      </c>
      <c r="Q49" s="79">
        <f t="shared" si="12"/>
        <v>0</v>
      </c>
      <c r="R49" s="79">
        <f t="shared" si="12"/>
        <v>0</v>
      </c>
      <c r="S49" s="79">
        <f t="shared" si="12"/>
        <v>0</v>
      </c>
      <c r="T49" s="79">
        <f t="shared" si="12"/>
        <v>0</v>
      </c>
      <c r="U49" s="79">
        <f t="shared" si="12"/>
        <v>0</v>
      </c>
      <c r="V49" s="79">
        <f t="shared" si="12"/>
        <v>0</v>
      </c>
      <c r="W49" s="79">
        <f t="shared" si="12"/>
        <v>0</v>
      </c>
      <c r="X49" s="79">
        <f t="shared" si="12"/>
        <v>0</v>
      </c>
      <c r="Y49" s="79">
        <f t="shared" si="12"/>
        <v>0</v>
      </c>
      <c r="Z49" s="79">
        <f t="shared" si="12"/>
        <v>0</v>
      </c>
      <c r="AA49" s="79">
        <f t="shared" si="12"/>
        <v>0</v>
      </c>
      <c r="AB49" s="79">
        <f t="shared" si="12"/>
        <v>0</v>
      </c>
      <c r="AC49" s="79">
        <f t="shared" si="12"/>
        <v>0</v>
      </c>
      <c r="AD49" s="79">
        <f t="shared" si="12"/>
        <v>0</v>
      </c>
      <c r="AE49" s="79">
        <f t="shared" si="12"/>
        <v>0</v>
      </c>
      <c r="AF49" s="79">
        <f t="shared" si="12"/>
        <v>0</v>
      </c>
      <c r="AG49" s="79">
        <f t="shared" si="12"/>
        <v>0</v>
      </c>
      <c r="AH49" s="79">
        <f t="shared" si="12"/>
        <v>0</v>
      </c>
      <c r="AI49" s="80">
        <f t="shared" si="12"/>
        <v>0</v>
      </c>
    </row>
    <row r="50" spans="2:35" ht="9">
      <c r="B50" s="70"/>
      <c r="C50" s="86"/>
      <c r="D50" s="89" t="s">
        <v>233</v>
      </c>
      <c r="E50" s="78"/>
      <c r="F50" s="79"/>
      <c r="G50" s="184"/>
      <c r="H50" s="78">
        <f>SUM('E-2-11'!J13)/1000</f>
        <v>0</v>
      </c>
      <c r="I50" s="79">
        <f aca="true" t="shared" si="13" ref="I50:AI50">H50</f>
        <v>0</v>
      </c>
      <c r="J50" s="79">
        <f t="shared" si="13"/>
        <v>0</v>
      </c>
      <c r="K50" s="79">
        <f t="shared" si="13"/>
        <v>0</v>
      </c>
      <c r="L50" s="79">
        <f t="shared" si="13"/>
        <v>0</v>
      </c>
      <c r="M50" s="79">
        <f t="shared" si="13"/>
        <v>0</v>
      </c>
      <c r="N50" s="79">
        <f t="shared" si="13"/>
        <v>0</v>
      </c>
      <c r="O50" s="79">
        <f t="shared" si="13"/>
        <v>0</v>
      </c>
      <c r="P50" s="79">
        <f t="shared" si="13"/>
        <v>0</v>
      </c>
      <c r="Q50" s="79">
        <f t="shared" si="13"/>
        <v>0</v>
      </c>
      <c r="R50" s="79">
        <f t="shared" si="13"/>
        <v>0</v>
      </c>
      <c r="S50" s="79">
        <f t="shared" si="13"/>
        <v>0</v>
      </c>
      <c r="T50" s="79">
        <f t="shared" si="13"/>
        <v>0</v>
      </c>
      <c r="U50" s="79">
        <f t="shared" si="13"/>
        <v>0</v>
      </c>
      <c r="V50" s="79">
        <f t="shared" si="13"/>
        <v>0</v>
      </c>
      <c r="W50" s="79">
        <f t="shared" si="13"/>
        <v>0</v>
      </c>
      <c r="X50" s="79">
        <f t="shared" si="13"/>
        <v>0</v>
      </c>
      <c r="Y50" s="79">
        <f t="shared" si="13"/>
        <v>0</v>
      </c>
      <c r="Z50" s="79">
        <f t="shared" si="13"/>
        <v>0</v>
      </c>
      <c r="AA50" s="79">
        <f t="shared" si="13"/>
        <v>0</v>
      </c>
      <c r="AB50" s="79">
        <f t="shared" si="13"/>
        <v>0</v>
      </c>
      <c r="AC50" s="79">
        <f t="shared" si="13"/>
        <v>0</v>
      </c>
      <c r="AD50" s="79">
        <f t="shared" si="13"/>
        <v>0</v>
      </c>
      <c r="AE50" s="79">
        <f t="shared" si="13"/>
        <v>0</v>
      </c>
      <c r="AF50" s="79">
        <f t="shared" si="13"/>
        <v>0</v>
      </c>
      <c r="AG50" s="79">
        <f t="shared" si="13"/>
        <v>0</v>
      </c>
      <c r="AH50" s="79">
        <f t="shared" si="13"/>
        <v>0</v>
      </c>
      <c r="AI50" s="80">
        <f t="shared" si="13"/>
        <v>0</v>
      </c>
    </row>
    <row r="51" spans="2:35" ht="9">
      <c r="B51" s="70"/>
      <c r="C51" s="86"/>
      <c r="D51" s="89" t="s">
        <v>5</v>
      </c>
      <c r="E51" s="78"/>
      <c r="F51" s="79"/>
      <c r="G51" s="184"/>
      <c r="H51" s="78">
        <f>SUM('E-2-11'!J14)/1000</f>
        <v>0</v>
      </c>
      <c r="I51" s="79">
        <f aca="true" t="shared" si="14" ref="I51:AI51">H51</f>
        <v>0</v>
      </c>
      <c r="J51" s="79">
        <f t="shared" si="14"/>
        <v>0</v>
      </c>
      <c r="K51" s="79">
        <f t="shared" si="14"/>
        <v>0</v>
      </c>
      <c r="L51" s="79">
        <f t="shared" si="14"/>
        <v>0</v>
      </c>
      <c r="M51" s="79">
        <f t="shared" si="14"/>
        <v>0</v>
      </c>
      <c r="N51" s="79">
        <f t="shared" si="14"/>
        <v>0</v>
      </c>
      <c r="O51" s="79">
        <f t="shared" si="14"/>
        <v>0</v>
      </c>
      <c r="P51" s="79">
        <f t="shared" si="14"/>
        <v>0</v>
      </c>
      <c r="Q51" s="79">
        <f t="shared" si="14"/>
        <v>0</v>
      </c>
      <c r="R51" s="79">
        <f t="shared" si="14"/>
        <v>0</v>
      </c>
      <c r="S51" s="79">
        <f t="shared" si="14"/>
        <v>0</v>
      </c>
      <c r="T51" s="79">
        <f t="shared" si="14"/>
        <v>0</v>
      </c>
      <c r="U51" s="79">
        <f t="shared" si="14"/>
        <v>0</v>
      </c>
      <c r="V51" s="79">
        <f t="shared" si="14"/>
        <v>0</v>
      </c>
      <c r="W51" s="79">
        <f t="shared" si="14"/>
        <v>0</v>
      </c>
      <c r="X51" s="79">
        <f t="shared" si="14"/>
        <v>0</v>
      </c>
      <c r="Y51" s="79">
        <f t="shared" si="14"/>
        <v>0</v>
      </c>
      <c r="Z51" s="79">
        <f t="shared" si="14"/>
        <v>0</v>
      </c>
      <c r="AA51" s="79">
        <f t="shared" si="14"/>
        <v>0</v>
      </c>
      <c r="AB51" s="79">
        <f t="shared" si="14"/>
        <v>0</v>
      </c>
      <c r="AC51" s="79">
        <f t="shared" si="14"/>
        <v>0</v>
      </c>
      <c r="AD51" s="79">
        <f t="shared" si="14"/>
        <v>0</v>
      </c>
      <c r="AE51" s="79">
        <f t="shared" si="14"/>
        <v>0</v>
      </c>
      <c r="AF51" s="79">
        <f t="shared" si="14"/>
        <v>0</v>
      </c>
      <c r="AG51" s="79">
        <f t="shared" si="14"/>
        <v>0</v>
      </c>
      <c r="AH51" s="79">
        <f t="shared" si="14"/>
        <v>0</v>
      </c>
      <c r="AI51" s="80">
        <f t="shared" si="14"/>
        <v>0</v>
      </c>
    </row>
    <row r="52" spans="2:35" ht="9">
      <c r="B52" s="70"/>
      <c r="C52" s="86"/>
      <c r="D52" s="89" t="s">
        <v>361</v>
      </c>
      <c r="E52" s="78"/>
      <c r="F52" s="79"/>
      <c r="G52" s="184"/>
      <c r="H52" s="78">
        <f>SUM('E-2-11'!J15)/1000</f>
        <v>0</v>
      </c>
      <c r="I52" s="79">
        <f aca="true" t="shared" si="15" ref="I52:AI53">H52</f>
        <v>0</v>
      </c>
      <c r="J52" s="79">
        <f t="shared" si="15"/>
        <v>0</v>
      </c>
      <c r="K52" s="79">
        <f t="shared" si="15"/>
        <v>0</v>
      </c>
      <c r="L52" s="79">
        <f t="shared" si="15"/>
        <v>0</v>
      </c>
      <c r="M52" s="79">
        <f t="shared" si="15"/>
        <v>0</v>
      </c>
      <c r="N52" s="79">
        <f t="shared" si="15"/>
        <v>0</v>
      </c>
      <c r="O52" s="79">
        <f t="shared" si="15"/>
        <v>0</v>
      </c>
      <c r="P52" s="79">
        <f t="shared" si="15"/>
        <v>0</v>
      </c>
      <c r="Q52" s="79">
        <f t="shared" si="15"/>
        <v>0</v>
      </c>
      <c r="R52" s="79">
        <f t="shared" si="15"/>
        <v>0</v>
      </c>
      <c r="S52" s="79">
        <f t="shared" si="15"/>
        <v>0</v>
      </c>
      <c r="T52" s="79">
        <f t="shared" si="15"/>
        <v>0</v>
      </c>
      <c r="U52" s="79">
        <f t="shared" si="15"/>
        <v>0</v>
      </c>
      <c r="V52" s="79">
        <f t="shared" si="15"/>
        <v>0</v>
      </c>
      <c r="W52" s="79">
        <f t="shared" si="15"/>
        <v>0</v>
      </c>
      <c r="X52" s="79">
        <f t="shared" si="15"/>
        <v>0</v>
      </c>
      <c r="Y52" s="79">
        <f t="shared" si="15"/>
        <v>0</v>
      </c>
      <c r="Z52" s="79">
        <f t="shared" si="15"/>
        <v>0</v>
      </c>
      <c r="AA52" s="79">
        <f t="shared" si="15"/>
        <v>0</v>
      </c>
      <c r="AB52" s="79">
        <f t="shared" si="15"/>
        <v>0</v>
      </c>
      <c r="AC52" s="79">
        <f t="shared" si="15"/>
        <v>0</v>
      </c>
      <c r="AD52" s="79">
        <f t="shared" si="15"/>
        <v>0</v>
      </c>
      <c r="AE52" s="79">
        <f t="shared" si="15"/>
        <v>0</v>
      </c>
      <c r="AF52" s="79">
        <f t="shared" si="15"/>
        <v>0</v>
      </c>
      <c r="AG52" s="79">
        <f t="shared" si="15"/>
        <v>0</v>
      </c>
      <c r="AH52" s="79">
        <f t="shared" si="15"/>
        <v>0</v>
      </c>
      <c r="AI52" s="80">
        <f t="shared" si="15"/>
        <v>0</v>
      </c>
    </row>
    <row r="53" spans="2:35" ht="9">
      <c r="B53" s="70"/>
      <c r="C53" s="407"/>
      <c r="D53" s="89" t="s">
        <v>360</v>
      </c>
      <c r="E53" s="78"/>
      <c r="F53" s="79"/>
      <c r="G53" s="184"/>
      <c r="H53" s="78">
        <f>SUM('E-2-11'!J16)/1000</f>
        <v>0</v>
      </c>
      <c r="I53" s="79">
        <f t="shared" si="15"/>
        <v>0</v>
      </c>
      <c r="J53" s="79">
        <f t="shared" si="15"/>
        <v>0</v>
      </c>
      <c r="K53" s="79">
        <f t="shared" si="15"/>
        <v>0</v>
      </c>
      <c r="L53" s="79">
        <f t="shared" si="15"/>
        <v>0</v>
      </c>
      <c r="M53" s="79">
        <f t="shared" si="15"/>
        <v>0</v>
      </c>
      <c r="N53" s="79">
        <f t="shared" si="15"/>
        <v>0</v>
      </c>
      <c r="O53" s="79">
        <f t="shared" si="15"/>
        <v>0</v>
      </c>
      <c r="P53" s="79">
        <f t="shared" si="15"/>
        <v>0</v>
      </c>
      <c r="Q53" s="79">
        <f t="shared" si="15"/>
        <v>0</v>
      </c>
      <c r="R53" s="79">
        <f t="shared" si="15"/>
        <v>0</v>
      </c>
      <c r="S53" s="79">
        <f t="shared" si="15"/>
        <v>0</v>
      </c>
      <c r="T53" s="79">
        <f t="shared" si="15"/>
        <v>0</v>
      </c>
      <c r="U53" s="79">
        <f t="shared" si="15"/>
        <v>0</v>
      </c>
      <c r="V53" s="79">
        <f t="shared" si="15"/>
        <v>0</v>
      </c>
      <c r="W53" s="79">
        <f t="shared" si="15"/>
        <v>0</v>
      </c>
      <c r="X53" s="79">
        <f t="shared" si="15"/>
        <v>0</v>
      </c>
      <c r="Y53" s="79">
        <f t="shared" si="15"/>
        <v>0</v>
      </c>
      <c r="Z53" s="79">
        <f t="shared" si="15"/>
        <v>0</v>
      </c>
      <c r="AA53" s="79">
        <f t="shared" si="15"/>
        <v>0</v>
      </c>
      <c r="AB53" s="79">
        <f t="shared" si="15"/>
        <v>0</v>
      </c>
      <c r="AC53" s="79">
        <f t="shared" si="15"/>
        <v>0</v>
      </c>
      <c r="AD53" s="79">
        <f t="shared" si="15"/>
        <v>0</v>
      </c>
      <c r="AE53" s="79">
        <f t="shared" si="15"/>
        <v>0</v>
      </c>
      <c r="AF53" s="79">
        <f t="shared" si="15"/>
        <v>0</v>
      </c>
      <c r="AG53" s="79">
        <f t="shared" si="15"/>
        <v>0</v>
      </c>
      <c r="AH53" s="79">
        <f t="shared" si="15"/>
        <v>0</v>
      </c>
      <c r="AI53" s="80">
        <f t="shared" si="15"/>
        <v>0</v>
      </c>
    </row>
    <row r="54" spans="2:35" ht="9">
      <c r="B54" s="70"/>
      <c r="C54" s="88" t="s">
        <v>75</v>
      </c>
      <c r="D54" s="89" t="s">
        <v>224</v>
      </c>
      <c r="E54" s="78"/>
      <c r="F54" s="79"/>
      <c r="G54" s="184"/>
      <c r="H54" s="78">
        <f>SUM('E-2-11'!J17)/1000</f>
        <v>0</v>
      </c>
      <c r="I54" s="79">
        <f aca="true" t="shared" si="16" ref="I54:AI54">H54</f>
        <v>0</v>
      </c>
      <c r="J54" s="79">
        <f t="shared" si="16"/>
        <v>0</v>
      </c>
      <c r="K54" s="79">
        <f t="shared" si="16"/>
        <v>0</v>
      </c>
      <c r="L54" s="79">
        <f t="shared" si="16"/>
        <v>0</v>
      </c>
      <c r="M54" s="79">
        <f t="shared" si="16"/>
        <v>0</v>
      </c>
      <c r="N54" s="79">
        <f t="shared" si="16"/>
        <v>0</v>
      </c>
      <c r="O54" s="79">
        <f t="shared" si="16"/>
        <v>0</v>
      </c>
      <c r="P54" s="79">
        <f t="shared" si="16"/>
        <v>0</v>
      </c>
      <c r="Q54" s="79">
        <f t="shared" si="16"/>
        <v>0</v>
      </c>
      <c r="R54" s="79">
        <f t="shared" si="16"/>
        <v>0</v>
      </c>
      <c r="S54" s="79">
        <f t="shared" si="16"/>
        <v>0</v>
      </c>
      <c r="T54" s="79">
        <f t="shared" si="16"/>
        <v>0</v>
      </c>
      <c r="U54" s="79">
        <f t="shared" si="16"/>
        <v>0</v>
      </c>
      <c r="V54" s="79">
        <f t="shared" si="16"/>
        <v>0</v>
      </c>
      <c r="W54" s="79">
        <f t="shared" si="16"/>
        <v>0</v>
      </c>
      <c r="X54" s="79">
        <f t="shared" si="16"/>
        <v>0</v>
      </c>
      <c r="Y54" s="79">
        <f t="shared" si="16"/>
        <v>0</v>
      </c>
      <c r="Z54" s="79">
        <f t="shared" si="16"/>
        <v>0</v>
      </c>
      <c r="AA54" s="79">
        <f t="shared" si="16"/>
        <v>0</v>
      </c>
      <c r="AB54" s="79">
        <f t="shared" si="16"/>
        <v>0</v>
      </c>
      <c r="AC54" s="79">
        <f t="shared" si="16"/>
        <v>0</v>
      </c>
      <c r="AD54" s="79">
        <f t="shared" si="16"/>
        <v>0</v>
      </c>
      <c r="AE54" s="79">
        <f t="shared" si="16"/>
        <v>0</v>
      </c>
      <c r="AF54" s="79">
        <f t="shared" si="16"/>
        <v>0</v>
      </c>
      <c r="AG54" s="79">
        <f t="shared" si="16"/>
        <v>0</v>
      </c>
      <c r="AH54" s="79">
        <f t="shared" si="16"/>
        <v>0</v>
      </c>
      <c r="AI54" s="80">
        <f t="shared" si="16"/>
        <v>0</v>
      </c>
    </row>
    <row r="55" spans="2:35" ht="9">
      <c r="B55" s="70"/>
      <c r="C55" s="86"/>
      <c r="D55" s="89" t="s">
        <v>225</v>
      </c>
      <c r="E55" s="78"/>
      <c r="F55" s="79"/>
      <c r="G55" s="184"/>
      <c r="H55" s="78">
        <f>SUM('E-2-11'!J18)/1000</f>
        <v>0</v>
      </c>
      <c r="I55" s="79">
        <f aca="true" t="shared" si="17" ref="I55:AI55">H55</f>
        <v>0</v>
      </c>
      <c r="J55" s="79">
        <f t="shared" si="17"/>
        <v>0</v>
      </c>
      <c r="K55" s="79">
        <f t="shared" si="17"/>
        <v>0</v>
      </c>
      <c r="L55" s="79">
        <f t="shared" si="17"/>
        <v>0</v>
      </c>
      <c r="M55" s="79">
        <f t="shared" si="17"/>
        <v>0</v>
      </c>
      <c r="N55" s="79">
        <f t="shared" si="17"/>
        <v>0</v>
      </c>
      <c r="O55" s="79">
        <f t="shared" si="17"/>
        <v>0</v>
      </c>
      <c r="P55" s="79">
        <f t="shared" si="17"/>
        <v>0</v>
      </c>
      <c r="Q55" s="79">
        <f t="shared" si="17"/>
        <v>0</v>
      </c>
      <c r="R55" s="79">
        <f t="shared" si="17"/>
        <v>0</v>
      </c>
      <c r="S55" s="79">
        <f t="shared" si="17"/>
        <v>0</v>
      </c>
      <c r="T55" s="79">
        <f t="shared" si="17"/>
        <v>0</v>
      </c>
      <c r="U55" s="79">
        <f t="shared" si="17"/>
        <v>0</v>
      </c>
      <c r="V55" s="79">
        <f t="shared" si="17"/>
        <v>0</v>
      </c>
      <c r="W55" s="79">
        <f t="shared" si="17"/>
        <v>0</v>
      </c>
      <c r="X55" s="79">
        <f t="shared" si="17"/>
        <v>0</v>
      </c>
      <c r="Y55" s="79">
        <f t="shared" si="17"/>
        <v>0</v>
      </c>
      <c r="Z55" s="79">
        <f t="shared" si="17"/>
        <v>0</v>
      </c>
      <c r="AA55" s="79">
        <f t="shared" si="17"/>
        <v>0</v>
      </c>
      <c r="AB55" s="79">
        <f t="shared" si="17"/>
        <v>0</v>
      </c>
      <c r="AC55" s="79">
        <f t="shared" si="17"/>
        <v>0</v>
      </c>
      <c r="AD55" s="79">
        <f t="shared" si="17"/>
        <v>0</v>
      </c>
      <c r="AE55" s="79">
        <f t="shared" si="17"/>
        <v>0</v>
      </c>
      <c r="AF55" s="79">
        <f t="shared" si="17"/>
        <v>0</v>
      </c>
      <c r="AG55" s="79">
        <f t="shared" si="17"/>
        <v>0</v>
      </c>
      <c r="AH55" s="79">
        <f t="shared" si="17"/>
        <v>0</v>
      </c>
      <c r="AI55" s="80">
        <f t="shared" si="17"/>
        <v>0</v>
      </c>
    </row>
    <row r="56" spans="2:35" ht="9">
      <c r="B56" s="70"/>
      <c r="C56" s="86"/>
      <c r="D56" s="89" t="s">
        <v>231</v>
      </c>
      <c r="E56" s="78"/>
      <c r="F56" s="79"/>
      <c r="G56" s="184"/>
      <c r="H56" s="78">
        <f>SUM('E-2-11'!J19)/1000</f>
        <v>0</v>
      </c>
      <c r="I56" s="79">
        <f aca="true" t="shared" si="18" ref="I56:AI56">H56</f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79">
        <f t="shared" si="18"/>
        <v>0</v>
      </c>
      <c r="Q56" s="79">
        <f t="shared" si="18"/>
        <v>0</v>
      </c>
      <c r="R56" s="79">
        <f t="shared" si="18"/>
        <v>0</v>
      </c>
      <c r="S56" s="79">
        <f t="shared" si="18"/>
        <v>0</v>
      </c>
      <c r="T56" s="79">
        <f t="shared" si="18"/>
        <v>0</v>
      </c>
      <c r="U56" s="79">
        <f t="shared" si="18"/>
        <v>0</v>
      </c>
      <c r="V56" s="79">
        <f t="shared" si="18"/>
        <v>0</v>
      </c>
      <c r="W56" s="79">
        <f t="shared" si="18"/>
        <v>0</v>
      </c>
      <c r="X56" s="79">
        <f t="shared" si="18"/>
        <v>0</v>
      </c>
      <c r="Y56" s="79">
        <f t="shared" si="18"/>
        <v>0</v>
      </c>
      <c r="Z56" s="79">
        <f t="shared" si="18"/>
        <v>0</v>
      </c>
      <c r="AA56" s="79">
        <f t="shared" si="18"/>
        <v>0</v>
      </c>
      <c r="AB56" s="79">
        <f t="shared" si="18"/>
        <v>0</v>
      </c>
      <c r="AC56" s="79">
        <f t="shared" si="18"/>
        <v>0</v>
      </c>
      <c r="AD56" s="79">
        <f t="shared" si="18"/>
        <v>0</v>
      </c>
      <c r="AE56" s="79">
        <f t="shared" si="18"/>
        <v>0</v>
      </c>
      <c r="AF56" s="79">
        <f t="shared" si="18"/>
        <v>0</v>
      </c>
      <c r="AG56" s="79">
        <f t="shared" si="18"/>
        <v>0</v>
      </c>
      <c r="AH56" s="79">
        <f t="shared" si="18"/>
        <v>0</v>
      </c>
      <c r="AI56" s="80">
        <f t="shared" si="18"/>
        <v>0</v>
      </c>
    </row>
    <row r="57" spans="2:35" ht="9">
      <c r="B57" s="70"/>
      <c r="C57" s="86"/>
      <c r="D57" s="89" t="s">
        <v>232</v>
      </c>
      <c r="E57" s="78"/>
      <c r="F57" s="79"/>
      <c r="G57" s="184"/>
      <c r="H57" s="78">
        <f>SUM('E-2-11'!J20)/1000</f>
        <v>0</v>
      </c>
      <c r="I57" s="79">
        <f aca="true" t="shared" si="19" ref="I57:AI57">H57</f>
        <v>0</v>
      </c>
      <c r="J57" s="79">
        <f t="shared" si="19"/>
        <v>0</v>
      </c>
      <c r="K57" s="79">
        <f t="shared" si="19"/>
        <v>0</v>
      </c>
      <c r="L57" s="79">
        <f t="shared" si="19"/>
        <v>0</v>
      </c>
      <c r="M57" s="79">
        <f t="shared" si="19"/>
        <v>0</v>
      </c>
      <c r="N57" s="79">
        <f t="shared" si="19"/>
        <v>0</v>
      </c>
      <c r="O57" s="79">
        <f t="shared" si="19"/>
        <v>0</v>
      </c>
      <c r="P57" s="79">
        <f t="shared" si="19"/>
        <v>0</v>
      </c>
      <c r="Q57" s="79">
        <f t="shared" si="19"/>
        <v>0</v>
      </c>
      <c r="R57" s="79">
        <f t="shared" si="19"/>
        <v>0</v>
      </c>
      <c r="S57" s="79">
        <f t="shared" si="19"/>
        <v>0</v>
      </c>
      <c r="T57" s="79">
        <f t="shared" si="19"/>
        <v>0</v>
      </c>
      <c r="U57" s="79">
        <f t="shared" si="19"/>
        <v>0</v>
      </c>
      <c r="V57" s="79">
        <f t="shared" si="19"/>
        <v>0</v>
      </c>
      <c r="W57" s="79">
        <f t="shared" si="19"/>
        <v>0</v>
      </c>
      <c r="X57" s="79">
        <f t="shared" si="19"/>
        <v>0</v>
      </c>
      <c r="Y57" s="79">
        <f t="shared" si="19"/>
        <v>0</v>
      </c>
      <c r="Z57" s="79">
        <f t="shared" si="19"/>
        <v>0</v>
      </c>
      <c r="AA57" s="79">
        <f t="shared" si="19"/>
        <v>0</v>
      </c>
      <c r="AB57" s="79">
        <f t="shared" si="19"/>
        <v>0</v>
      </c>
      <c r="AC57" s="79">
        <f t="shared" si="19"/>
        <v>0</v>
      </c>
      <c r="AD57" s="79">
        <f t="shared" si="19"/>
        <v>0</v>
      </c>
      <c r="AE57" s="79">
        <f t="shared" si="19"/>
        <v>0</v>
      </c>
      <c r="AF57" s="79">
        <f t="shared" si="19"/>
        <v>0</v>
      </c>
      <c r="AG57" s="79">
        <f t="shared" si="19"/>
        <v>0</v>
      </c>
      <c r="AH57" s="79">
        <f t="shared" si="19"/>
        <v>0</v>
      </c>
      <c r="AI57" s="80">
        <f t="shared" si="19"/>
        <v>0</v>
      </c>
    </row>
    <row r="58" spans="2:35" ht="9">
      <c r="B58" s="70"/>
      <c r="C58" s="86"/>
      <c r="D58" s="89" t="s">
        <v>233</v>
      </c>
      <c r="E58" s="78"/>
      <c r="F58" s="79"/>
      <c r="G58" s="184"/>
      <c r="H58" s="78">
        <f>SUM('E-2-11'!J21)/1000</f>
        <v>0</v>
      </c>
      <c r="I58" s="79">
        <f aca="true" t="shared" si="20" ref="I58:AI58">H58</f>
        <v>0</v>
      </c>
      <c r="J58" s="79">
        <f t="shared" si="20"/>
        <v>0</v>
      </c>
      <c r="K58" s="79">
        <f t="shared" si="20"/>
        <v>0</v>
      </c>
      <c r="L58" s="79">
        <f t="shared" si="20"/>
        <v>0</v>
      </c>
      <c r="M58" s="79">
        <f t="shared" si="20"/>
        <v>0</v>
      </c>
      <c r="N58" s="79">
        <f t="shared" si="20"/>
        <v>0</v>
      </c>
      <c r="O58" s="79">
        <f t="shared" si="20"/>
        <v>0</v>
      </c>
      <c r="P58" s="79">
        <f t="shared" si="20"/>
        <v>0</v>
      </c>
      <c r="Q58" s="79">
        <f t="shared" si="20"/>
        <v>0</v>
      </c>
      <c r="R58" s="79">
        <f t="shared" si="20"/>
        <v>0</v>
      </c>
      <c r="S58" s="79">
        <f t="shared" si="20"/>
        <v>0</v>
      </c>
      <c r="T58" s="79">
        <f t="shared" si="20"/>
        <v>0</v>
      </c>
      <c r="U58" s="79">
        <f t="shared" si="20"/>
        <v>0</v>
      </c>
      <c r="V58" s="79">
        <f t="shared" si="20"/>
        <v>0</v>
      </c>
      <c r="W58" s="79">
        <f t="shared" si="20"/>
        <v>0</v>
      </c>
      <c r="X58" s="79">
        <f t="shared" si="20"/>
        <v>0</v>
      </c>
      <c r="Y58" s="79">
        <f t="shared" si="20"/>
        <v>0</v>
      </c>
      <c r="Z58" s="79">
        <f t="shared" si="20"/>
        <v>0</v>
      </c>
      <c r="AA58" s="79">
        <f t="shared" si="20"/>
        <v>0</v>
      </c>
      <c r="AB58" s="79">
        <f t="shared" si="20"/>
        <v>0</v>
      </c>
      <c r="AC58" s="79">
        <f t="shared" si="20"/>
        <v>0</v>
      </c>
      <c r="AD58" s="79">
        <f t="shared" si="20"/>
        <v>0</v>
      </c>
      <c r="AE58" s="79">
        <f t="shared" si="20"/>
        <v>0</v>
      </c>
      <c r="AF58" s="79">
        <f t="shared" si="20"/>
        <v>0</v>
      </c>
      <c r="AG58" s="79">
        <f t="shared" si="20"/>
        <v>0</v>
      </c>
      <c r="AH58" s="79">
        <f t="shared" si="20"/>
        <v>0</v>
      </c>
      <c r="AI58" s="80">
        <f t="shared" si="20"/>
        <v>0</v>
      </c>
    </row>
    <row r="59" spans="2:35" ht="9">
      <c r="B59" s="70"/>
      <c r="C59" s="86"/>
      <c r="D59" s="89" t="s">
        <v>5</v>
      </c>
      <c r="E59" s="78"/>
      <c r="F59" s="79"/>
      <c r="G59" s="184"/>
      <c r="H59" s="78">
        <f>SUM('E-2-11'!J22)/1000</f>
        <v>0</v>
      </c>
      <c r="I59" s="79">
        <f aca="true" t="shared" si="21" ref="I59:AI59">H59</f>
        <v>0</v>
      </c>
      <c r="J59" s="79">
        <f t="shared" si="21"/>
        <v>0</v>
      </c>
      <c r="K59" s="79">
        <f t="shared" si="21"/>
        <v>0</v>
      </c>
      <c r="L59" s="79">
        <f t="shared" si="21"/>
        <v>0</v>
      </c>
      <c r="M59" s="79">
        <f t="shared" si="21"/>
        <v>0</v>
      </c>
      <c r="N59" s="79">
        <f t="shared" si="21"/>
        <v>0</v>
      </c>
      <c r="O59" s="79">
        <f t="shared" si="21"/>
        <v>0</v>
      </c>
      <c r="P59" s="79">
        <f t="shared" si="21"/>
        <v>0</v>
      </c>
      <c r="Q59" s="79">
        <f t="shared" si="21"/>
        <v>0</v>
      </c>
      <c r="R59" s="79">
        <f t="shared" si="21"/>
        <v>0</v>
      </c>
      <c r="S59" s="79">
        <f t="shared" si="21"/>
        <v>0</v>
      </c>
      <c r="T59" s="79">
        <f t="shared" si="21"/>
        <v>0</v>
      </c>
      <c r="U59" s="79">
        <f t="shared" si="21"/>
        <v>0</v>
      </c>
      <c r="V59" s="79">
        <f t="shared" si="21"/>
        <v>0</v>
      </c>
      <c r="W59" s="79">
        <f t="shared" si="21"/>
        <v>0</v>
      </c>
      <c r="X59" s="79">
        <f t="shared" si="21"/>
        <v>0</v>
      </c>
      <c r="Y59" s="79">
        <f t="shared" si="21"/>
        <v>0</v>
      </c>
      <c r="Z59" s="79">
        <f t="shared" si="21"/>
        <v>0</v>
      </c>
      <c r="AA59" s="79">
        <f t="shared" si="21"/>
        <v>0</v>
      </c>
      <c r="AB59" s="79">
        <f t="shared" si="21"/>
        <v>0</v>
      </c>
      <c r="AC59" s="79">
        <f t="shared" si="21"/>
        <v>0</v>
      </c>
      <c r="AD59" s="79">
        <f t="shared" si="21"/>
        <v>0</v>
      </c>
      <c r="AE59" s="79">
        <f t="shared" si="21"/>
        <v>0</v>
      </c>
      <c r="AF59" s="79">
        <f t="shared" si="21"/>
        <v>0</v>
      </c>
      <c r="AG59" s="79">
        <f t="shared" si="21"/>
        <v>0</v>
      </c>
      <c r="AH59" s="79">
        <f t="shared" si="21"/>
        <v>0</v>
      </c>
      <c r="AI59" s="80">
        <f t="shared" si="21"/>
        <v>0</v>
      </c>
    </row>
    <row r="60" spans="2:35" ht="9">
      <c r="B60" s="70"/>
      <c r="C60" s="86"/>
      <c r="D60" s="89" t="s">
        <v>361</v>
      </c>
      <c r="E60" s="78"/>
      <c r="F60" s="79"/>
      <c r="G60" s="184"/>
      <c r="H60" s="78">
        <f>SUM('E-2-11'!J23)/1000</f>
        <v>0</v>
      </c>
      <c r="I60" s="79">
        <f aca="true" t="shared" si="22" ref="I60:AI61">H60</f>
        <v>0</v>
      </c>
      <c r="J60" s="79">
        <f t="shared" si="22"/>
        <v>0</v>
      </c>
      <c r="K60" s="79">
        <f t="shared" si="22"/>
        <v>0</v>
      </c>
      <c r="L60" s="79">
        <f t="shared" si="22"/>
        <v>0</v>
      </c>
      <c r="M60" s="79">
        <f t="shared" si="22"/>
        <v>0</v>
      </c>
      <c r="N60" s="79">
        <f t="shared" si="22"/>
        <v>0</v>
      </c>
      <c r="O60" s="79">
        <f t="shared" si="22"/>
        <v>0</v>
      </c>
      <c r="P60" s="79">
        <f t="shared" si="22"/>
        <v>0</v>
      </c>
      <c r="Q60" s="79">
        <f t="shared" si="22"/>
        <v>0</v>
      </c>
      <c r="R60" s="79">
        <f t="shared" si="22"/>
        <v>0</v>
      </c>
      <c r="S60" s="79">
        <f t="shared" si="22"/>
        <v>0</v>
      </c>
      <c r="T60" s="79">
        <f t="shared" si="22"/>
        <v>0</v>
      </c>
      <c r="U60" s="79">
        <f t="shared" si="22"/>
        <v>0</v>
      </c>
      <c r="V60" s="79">
        <f t="shared" si="22"/>
        <v>0</v>
      </c>
      <c r="W60" s="79">
        <f t="shared" si="22"/>
        <v>0</v>
      </c>
      <c r="X60" s="79">
        <f t="shared" si="22"/>
        <v>0</v>
      </c>
      <c r="Y60" s="79">
        <f t="shared" si="22"/>
        <v>0</v>
      </c>
      <c r="Z60" s="79">
        <f t="shared" si="22"/>
        <v>0</v>
      </c>
      <c r="AA60" s="79">
        <f t="shared" si="22"/>
        <v>0</v>
      </c>
      <c r="AB60" s="79">
        <f t="shared" si="22"/>
        <v>0</v>
      </c>
      <c r="AC60" s="79">
        <f t="shared" si="22"/>
        <v>0</v>
      </c>
      <c r="AD60" s="79">
        <f t="shared" si="22"/>
        <v>0</v>
      </c>
      <c r="AE60" s="79">
        <f t="shared" si="22"/>
        <v>0</v>
      </c>
      <c r="AF60" s="79">
        <f t="shared" si="22"/>
        <v>0</v>
      </c>
      <c r="AG60" s="79">
        <f t="shared" si="22"/>
        <v>0</v>
      </c>
      <c r="AH60" s="79">
        <f t="shared" si="22"/>
        <v>0</v>
      </c>
      <c r="AI60" s="80">
        <f t="shared" si="22"/>
        <v>0</v>
      </c>
    </row>
    <row r="61" spans="2:35" ht="9">
      <c r="B61" s="70"/>
      <c r="C61" s="86"/>
      <c r="D61" s="89" t="s">
        <v>360</v>
      </c>
      <c r="E61" s="78"/>
      <c r="F61" s="79"/>
      <c r="G61" s="184"/>
      <c r="H61" s="78">
        <f>SUM('E-2-11'!J24)/1000</f>
        <v>0</v>
      </c>
      <c r="I61" s="79">
        <f t="shared" si="22"/>
        <v>0</v>
      </c>
      <c r="J61" s="79">
        <f t="shared" si="22"/>
        <v>0</v>
      </c>
      <c r="K61" s="79">
        <f t="shared" si="22"/>
        <v>0</v>
      </c>
      <c r="L61" s="79">
        <f t="shared" si="22"/>
        <v>0</v>
      </c>
      <c r="M61" s="79">
        <f t="shared" si="22"/>
        <v>0</v>
      </c>
      <c r="N61" s="79">
        <f t="shared" si="22"/>
        <v>0</v>
      </c>
      <c r="O61" s="79">
        <f t="shared" si="22"/>
        <v>0</v>
      </c>
      <c r="P61" s="79">
        <f t="shared" si="22"/>
        <v>0</v>
      </c>
      <c r="Q61" s="79">
        <f t="shared" si="22"/>
        <v>0</v>
      </c>
      <c r="R61" s="79">
        <f t="shared" si="22"/>
        <v>0</v>
      </c>
      <c r="S61" s="79">
        <f t="shared" si="22"/>
        <v>0</v>
      </c>
      <c r="T61" s="79">
        <f t="shared" si="22"/>
        <v>0</v>
      </c>
      <c r="U61" s="79">
        <f t="shared" si="22"/>
        <v>0</v>
      </c>
      <c r="V61" s="79">
        <f t="shared" si="22"/>
        <v>0</v>
      </c>
      <c r="W61" s="79">
        <f t="shared" si="22"/>
        <v>0</v>
      </c>
      <c r="X61" s="79">
        <f t="shared" si="22"/>
        <v>0</v>
      </c>
      <c r="Y61" s="79">
        <f t="shared" si="22"/>
        <v>0</v>
      </c>
      <c r="Z61" s="79">
        <f t="shared" si="22"/>
        <v>0</v>
      </c>
      <c r="AA61" s="79">
        <f t="shared" si="22"/>
        <v>0</v>
      </c>
      <c r="AB61" s="79">
        <f t="shared" si="22"/>
        <v>0</v>
      </c>
      <c r="AC61" s="79">
        <f t="shared" si="22"/>
        <v>0</v>
      </c>
      <c r="AD61" s="79">
        <f t="shared" si="22"/>
        <v>0</v>
      </c>
      <c r="AE61" s="79">
        <f t="shared" si="22"/>
        <v>0</v>
      </c>
      <c r="AF61" s="79">
        <f t="shared" si="22"/>
        <v>0</v>
      </c>
      <c r="AG61" s="79">
        <f t="shared" si="22"/>
        <v>0</v>
      </c>
      <c r="AH61" s="79">
        <f t="shared" si="22"/>
        <v>0</v>
      </c>
      <c r="AI61" s="80">
        <f t="shared" si="22"/>
        <v>0</v>
      </c>
    </row>
    <row r="62" spans="2:35" ht="9">
      <c r="B62" s="70"/>
      <c r="C62" s="88" t="s">
        <v>150</v>
      </c>
      <c r="D62" s="89" t="s">
        <v>72</v>
      </c>
      <c r="E62" s="78"/>
      <c r="F62" s="79">
        <f>G62</f>
        <v>0</v>
      </c>
      <c r="G62" s="184">
        <f>H62</f>
        <v>0</v>
      </c>
      <c r="H62" s="78">
        <f>SUM('E-2-11'!J26)/1000</f>
        <v>0</v>
      </c>
      <c r="I62" s="79">
        <f aca="true" t="shared" si="23" ref="I62:AI62">H62</f>
        <v>0</v>
      </c>
      <c r="J62" s="79">
        <f t="shared" si="23"/>
        <v>0</v>
      </c>
      <c r="K62" s="79">
        <f t="shared" si="23"/>
        <v>0</v>
      </c>
      <c r="L62" s="79">
        <f t="shared" si="23"/>
        <v>0</v>
      </c>
      <c r="M62" s="79">
        <f t="shared" si="23"/>
        <v>0</v>
      </c>
      <c r="N62" s="79">
        <f t="shared" si="23"/>
        <v>0</v>
      </c>
      <c r="O62" s="79">
        <f t="shared" si="23"/>
        <v>0</v>
      </c>
      <c r="P62" s="79">
        <f t="shared" si="23"/>
        <v>0</v>
      </c>
      <c r="Q62" s="79">
        <f t="shared" si="23"/>
        <v>0</v>
      </c>
      <c r="R62" s="79">
        <f t="shared" si="23"/>
        <v>0</v>
      </c>
      <c r="S62" s="79">
        <f t="shared" si="23"/>
        <v>0</v>
      </c>
      <c r="T62" s="79">
        <f t="shared" si="23"/>
        <v>0</v>
      </c>
      <c r="U62" s="79">
        <f t="shared" si="23"/>
        <v>0</v>
      </c>
      <c r="V62" s="79">
        <f t="shared" si="23"/>
        <v>0</v>
      </c>
      <c r="W62" s="79">
        <f t="shared" si="23"/>
        <v>0</v>
      </c>
      <c r="X62" s="79">
        <f t="shared" si="23"/>
        <v>0</v>
      </c>
      <c r="Y62" s="79">
        <f t="shared" si="23"/>
        <v>0</v>
      </c>
      <c r="Z62" s="79">
        <f t="shared" si="23"/>
        <v>0</v>
      </c>
      <c r="AA62" s="79">
        <f t="shared" si="23"/>
        <v>0</v>
      </c>
      <c r="AB62" s="79">
        <f t="shared" si="23"/>
        <v>0</v>
      </c>
      <c r="AC62" s="79">
        <f t="shared" si="23"/>
        <v>0</v>
      </c>
      <c r="AD62" s="79">
        <f t="shared" si="23"/>
        <v>0</v>
      </c>
      <c r="AE62" s="79">
        <f t="shared" si="23"/>
        <v>0</v>
      </c>
      <c r="AF62" s="79">
        <f t="shared" si="23"/>
        <v>0</v>
      </c>
      <c r="AG62" s="79">
        <f t="shared" si="23"/>
        <v>0</v>
      </c>
      <c r="AH62" s="79">
        <f t="shared" si="23"/>
        <v>0</v>
      </c>
      <c r="AI62" s="80">
        <f t="shared" si="23"/>
        <v>0</v>
      </c>
    </row>
    <row r="63" spans="2:35" ht="9">
      <c r="B63" s="70"/>
      <c r="C63" s="90"/>
      <c r="D63" s="89" t="s">
        <v>73</v>
      </c>
      <c r="E63" s="78"/>
      <c r="F63" s="79"/>
      <c r="G63" s="184"/>
      <c r="H63" s="78">
        <f aca="true" t="shared" si="24" ref="H63:AI63">IF(G30=0,0,IF(G69/G30&lt;0.05,0,MIN(SUM(G36:G42)*0.05,H30*0.95-SUM(H44:H62,H64:H68))))</f>
        <v>0</v>
      </c>
      <c r="I63" s="136">
        <f t="shared" si="24"/>
        <v>0</v>
      </c>
      <c r="J63" s="79">
        <f t="shared" si="24"/>
        <v>0</v>
      </c>
      <c r="K63" s="79">
        <f t="shared" si="24"/>
        <v>0</v>
      </c>
      <c r="L63" s="79">
        <f t="shared" si="24"/>
        <v>0</v>
      </c>
      <c r="M63" s="79">
        <f t="shared" si="24"/>
        <v>0</v>
      </c>
      <c r="N63" s="79">
        <f t="shared" si="24"/>
        <v>0</v>
      </c>
      <c r="O63" s="79">
        <f t="shared" si="24"/>
        <v>0</v>
      </c>
      <c r="P63" s="79">
        <f t="shared" si="24"/>
        <v>0</v>
      </c>
      <c r="Q63" s="79">
        <f t="shared" si="24"/>
        <v>0</v>
      </c>
      <c r="R63" s="79">
        <f t="shared" si="24"/>
        <v>0</v>
      </c>
      <c r="S63" s="79">
        <f t="shared" si="24"/>
        <v>0</v>
      </c>
      <c r="T63" s="79">
        <f t="shared" si="24"/>
        <v>0</v>
      </c>
      <c r="U63" s="79">
        <f t="shared" si="24"/>
        <v>0</v>
      </c>
      <c r="V63" s="79">
        <f t="shared" si="24"/>
        <v>0</v>
      </c>
      <c r="W63" s="79">
        <f t="shared" si="24"/>
        <v>0</v>
      </c>
      <c r="X63" s="79">
        <f t="shared" si="24"/>
        <v>0</v>
      </c>
      <c r="Y63" s="79">
        <f t="shared" si="24"/>
        <v>0</v>
      </c>
      <c r="Z63" s="79">
        <f t="shared" si="24"/>
        <v>0</v>
      </c>
      <c r="AA63" s="79">
        <f t="shared" si="24"/>
        <v>0</v>
      </c>
      <c r="AB63" s="79">
        <f t="shared" si="24"/>
        <v>0</v>
      </c>
      <c r="AC63" s="79">
        <f t="shared" si="24"/>
        <v>0</v>
      </c>
      <c r="AD63" s="79">
        <f t="shared" si="24"/>
        <v>0</v>
      </c>
      <c r="AE63" s="79">
        <f t="shared" si="24"/>
        <v>0</v>
      </c>
      <c r="AF63" s="79">
        <f t="shared" si="24"/>
        <v>0</v>
      </c>
      <c r="AG63" s="79">
        <f t="shared" si="24"/>
        <v>0</v>
      </c>
      <c r="AH63" s="79">
        <f t="shared" si="24"/>
        <v>0</v>
      </c>
      <c r="AI63" s="80">
        <f t="shared" si="24"/>
        <v>0</v>
      </c>
    </row>
    <row r="64" spans="2:35" ht="9">
      <c r="B64" s="70"/>
      <c r="C64" s="91" t="s">
        <v>74</v>
      </c>
      <c r="D64" s="77"/>
      <c r="E64" s="78"/>
      <c r="F64" s="79"/>
      <c r="G64" s="184"/>
      <c r="H64" s="78">
        <f>SUM('E-2-11'!J27)/1000</f>
        <v>0</v>
      </c>
      <c r="I64" s="79">
        <f aca="true" t="shared" si="25" ref="I64:AI64">H64</f>
        <v>0</v>
      </c>
      <c r="J64" s="79">
        <f t="shared" si="25"/>
        <v>0</v>
      </c>
      <c r="K64" s="79">
        <f t="shared" si="25"/>
        <v>0</v>
      </c>
      <c r="L64" s="79">
        <f t="shared" si="25"/>
        <v>0</v>
      </c>
      <c r="M64" s="79">
        <f t="shared" si="25"/>
        <v>0</v>
      </c>
      <c r="N64" s="79">
        <f t="shared" si="25"/>
        <v>0</v>
      </c>
      <c r="O64" s="79">
        <f t="shared" si="25"/>
        <v>0</v>
      </c>
      <c r="P64" s="79">
        <f t="shared" si="25"/>
        <v>0</v>
      </c>
      <c r="Q64" s="79">
        <f t="shared" si="25"/>
        <v>0</v>
      </c>
      <c r="R64" s="79">
        <f t="shared" si="25"/>
        <v>0</v>
      </c>
      <c r="S64" s="79">
        <f t="shared" si="25"/>
        <v>0</v>
      </c>
      <c r="T64" s="79">
        <f t="shared" si="25"/>
        <v>0</v>
      </c>
      <c r="U64" s="79">
        <f t="shared" si="25"/>
        <v>0</v>
      </c>
      <c r="V64" s="79">
        <f t="shared" si="25"/>
        <v>0</v>
      </c>
      <c r="W64" s="79">
        <f t="shared" si="25"/>
        <v>0</v>
      </c>
      <c r="X64" s="79">
        <f t="shared" si="25"/>
        <v>0</v>
      </c>
      <c r="Y64" s="79">
        <f t="shared" si="25"/>
        <v>0</v>
      </c>
      <c r="Z64" s="79">
        <f t="shared" si="25"/>
        <v>0</v>
      </c>
      <c r="AA64" s="79">
        <f t="shared" si="25"/>
        <v>0</v>
      </c>
      <c r="AB64" s="79">
        <f t="shared" si="25"/>
        <v>0</v>
      </c>
      <c r="AC64" s="79">
        <f t="shared" si="25"/>
        <v>0</v>
      </c>
      <c r="AD64" s="79">
        <f t="shared" si="25"/>
        <v>0</v>
      </c>
      <c r="AE64" s="79">
        <f t="shared" si="25"/>
        <v>0</v>
      </c>
      <c r="AF64" s="79">
        <f t="shared" si="25"/>
        <v>0</v>
      </c>
      <c r="AG64" s="79">
        <f t="shared" si="25"/>
        <v>0</v>
      </c>
      <c r="AH64" s="79">
        <f t="shared" si="25"/>
        <v>0</v>
      </c>
      <c r="AI64" s="80">
        <f t="shared" si="25"/>
        <v>0</v>
      </c>
    </row>
    <row r="65" spans="2:35" ht="9">
      <c r="B65" s="70"/>
      <c r="C65" s="91" t="s">
        <v>236</v>
      </c>
      <c r="D65" s="77"/>
      <c r="E65" s="78"/>
      <c r="F65" s="79"/>
      <c r="G65" s="184"/>
      <c r="H65" s="78">
        <f>SUM('E-2-11'!J28)/1000</f>
        <v>0</v>
      </c>
      <c r="I65" s="79">
        <f aca="true" t="shared" si="26" ref="I65:AI65">H65</f>
        <v>0</v>
      </c>
      <c r="J65" s="79">
        <f t="shared" si="26"/>
        <v>0</v>
      </c>
      <c r="K65" s="79">
        <f t="shared" si="26"/>
        <v>0</v>
      </c>
      <c r="L65" s="79">
        <f t="shared" si="26"/>
        <v>0</v>
      </c>
      <c r="M65" s="79">
        <f t="shared" si="26"/>
        <v>0</v>
      </c>
      <c r="N65" s="79">
        <f t="shared" si="26"/>
        <v>0</v>
      </c>
      <c r="O65" s="79">
        <f t="shared" si="26"/>
        <v>0</v>
      </c>
      <c r="P65" s="79">
        <f t="shared" si="26"/>
        <v>0</v>
      </c>
      <c r="Q65" s="79">
        <f t="shared" si="26"/>
        <v>0</v>
      </c>
      <c r="R65" s="79">
        <f t="shared" si="26"/>
        <v>0</v>
      </c>
      <c r="S65" s="79">
        <f t="shared" si="26"/>
        <v>0</v>
      </c>
      <c r="T65" s="79">
        <f t="shared" si="26"/>
        <v>0</v>
      </c>
      <c r="U65" s="79">
        <f t="shared" si="26"/>
        <v>0</v>
      </c>
      <c r="V65" s="79">
        <f t="shared" si="26"/>
        <v>0</v>
      </c>
      <c r="W65" s="79">
        <f t="shared" si="26"/>
        <v>0</v>
      </c>
      <c r="X65" s="79">
        <f t="shared" si="26"/>
        <v>0</v>
      </c>
      <c r="Y65" s="79">
        <f t="shared" si="26"/>
        <v>0</v>
      </c>
      <c r="Z65" s="79">
        <f t="shared" si="26"/>
        <v>0</v>
      </c>
      <c r="AA65" s="79">
        <f t="shared" si="26"/>
        <v>0</v>
      </c>
      <c r="AB65" s="79">
        <f t="shared" si="26"/>
        <v>0</v>
      </c>
      <c r="AC65" s="79">
        <f t="shared" si="26"/>
        <v>0</v>
      </c>
      <c r="AD65" s="79">
        <f t="shared" si="26"/>
        <v>0</v>
      </c>
      <c r="AE65" s="79">
        <f t="shared" si="26"/>
        <v>0</v>
      </c>
      <c r="AF65" s="79">
        <f t="shared" si="26"/>
        <v>0</v>
      </c>
      <c r="AG65" s="79">
        <f t="shared" si="26"/>
        <v>0</v>
      </c>
      <c r="AH65" s="79">
        <f t="shared" si="26"/>
        <v>0</v>
      </c>
      <c r="AI65" s="80">
        <f t="shared" si="26"/>
        <v>0</v>
      </c>
    </row>
    <row r="66" spans="2:35" ht="9">
      <c r="B66" s="70"/>
      <c r="C66" s="91" t="s">
        <v>76</v>
      </c>
      <c r="D66" s="77"/>
      <c r="E66" s="78"/>
      <c r="F66" s="79"/>
      <c r="G66" s="184"/>
      <c r="H66" s="78">
        <f>SUM('E-2-11'!J29)/1000</f>
        <v>0</v>
      </c>
      <c r="I66" s="79">
        <f aca="true" t="shared" si="27" ref="I66:AI66">H66</f>
        <v>0</v>
      </c>
      <c r="J66" s="79">
        <f t="shared" si="27"/>
        <v>0</v>
      </c>
      <c r="K66" s="79">
        <f t="shared" si="27"/>
        <v>0</v>
      </c>
      <c r="L66" s="79">
        <f t="shared" si="27"/>
        <v>0</v>
      </c>
      <c r="M66" s="79">
        <f t="shared" si="27"/>
        <v>0</v>
      </c>
      <c r="N66" s="79">
        <f t="shared" si="27"/>
        <v>0</v>
      </c>
      <c r="O66" s="79">
        <f t="shared" si="27"/>
        <v>0</v>
      </c>
      <c r="P66" s="79">
        <f t="shared" si="27"/>
        <v>0</v>
      </c>
      <c r="Q66" s="79">
        <f t="shared" si="27"/>
        <v>0</v>
      </c>
      <c r="R66" s="79">
        <f t="shared" si="27"/>
        <v>0</v>
      </c>
      <c r="S66" s="79">
        <f t="shared" si="27"/>
        <v>0</v>
      </c>
      <c r="T66" s="79">
        <f t="shared" si="27"/>
        <v>0</v>
      </c>
      <c r="U66" s="79">
        <f t="shared" si="27"/>
        <v>0</v>
      </c>
      <c r="V66" s="79">
        <f t="shared" si="27"/>
        <v>0</v>
      </c>
      <c r="W66" s="79">
        <f t="shared" si="27"/>
        <v>0</v>
      </c>
      <c r="X66" s="79">
        <f t="shared" si="27"/>
        <v>0</v>
      </c>
      <c r="Y66" s="79">
        <f t="shared" si="27"/>
        <v>0</v>
      </c>
      <c r="Z66" s="79">
        <f t="shared" si="27"/>
        <v>0</v>
      </c>
      <c r="AA66" s="79">
        <f t="shared" si="27"/>
        <v>0</v>
      </c>
      <c r="AB66" s="79">
        <f t="shared" si="27"/>
        <v>0</v>
      </c>
      <c r="AC66" s="79">
        <f t="shared" si="27"/>
        <v>0</v>
      </c>
      <c r="AD66" s="79">
        <f t="shared" si="27"/>
        <v>0</v>
      </c>
      <c r="AE66" s="79">
        <f t="shared" si="27"/>
        <v>0</v>
      </c>
      <c r="AF66" s="79">
        <f t="shared" si="27"/>
        <v>0</v>
      </c>
      <c r="AG66" s="79">
        <f t="shared" si="27"/>
        <v>0</v>
      </c>
      <c r="AH66" s="79">
        <f t="shared" si="27"/>
        <v>0</v>
      </c>
      <c r="AI66" s="80">
        <f t="shared" si="27"/>
        <v>0</v>
      </c>
    </row>
    <row r="67" spans="2:35" ht="9">
      <c r="B67" s="70"/>
      <c r="C67" s="91" t="s">
        <v>77</v>
      </c>
      <c r="D67" s="77"/>
      <c r="E67" s="78"/>
      <c r="F67" s="79"/>
      <c r="G67" s="184"/>
      <c r="H67" s="78">
        <f>SUM('E-2-11'!J30)/1000</f>
        <v>0</v>
      </c>
      <c r="I67" s="79">
        <f aca="true" t="shared" si="28" ref="I67:AI67">H67</f>
        <v>0</v>
      </c>
      <c r="J67" s="79">
        <f t="shared" si="28"/>
        <v>0</v>
      </c>
      <c r="K67" s="79">
        <f t="shared" si="28"/>
        <v>0</v>
      </c>
      <c r="L67" s="79">
        <f t="shared" si="28"/>
        <v>0</v>
      </c>
      <c r="M67" s="79">
        <f t="shared" si="28"/>
        <v>0</v>
      </c>
      <c r="N67" s="79">
        <f t="shared" si="28"/>
        <v>0</v>
      </c>
      <c r="O67" s="79">
        <f t="shared" si="28"/>
        <v>0</v>
      </c>
      <c r="P67" s="79">
        <f t="shared" si="28"/>
        <v>0</v>
      </c>
      <c r="Q67" s="79">
        <f t="shared" si="28"/>
        <v>0</v>
      </c>
      <c r="R67" s="79">
        <f t="shared" si="28"/>
        <v>0</v>
      </c>
      <c r="S67" s="79">
        <f t="shared" si="28"/>
        <v>0</v>
      </c>
      <c r="T67" s="79">
        <f t="shared" si="28"/>
        <v>0</v>
      </c>
      <c r="U67" s="79">
        <f t="shared" si="28"/>
        <v>0</v>
      </c>
      <c r="V67" s="79">
        <f t="shared" si="28"/>
        <v>0</v>
      </c>
      <c r="W67" s="79">
        <f t="shared" si="28"/>
        <v>0</v>
      </c>
      <c r="X67" s="79">
        <f t="shared" si="28"/>
        <v>0</v>
      </c>
      <c r="Y67" s="79">
        <f t="shared" si="28"/>
        <v>0</v>
      </c>
      <c r="Z67" s="79">
        <f t="shared" si="28"/>
        <v>0</v>
      </c>
      <c r="AA67" s="79">
        <f t="shared" si="28"/>
        <v>0</v>
      </c>
      <c r="AB67" s="79">
        <f t="shared" si="28"/>
        <v>0</v>
      </c>
      <c r="AC67" s="79">
        <f t="shared" si="28"/>
        <v>0</v>
      </c>
      <c r="AD67" s="79">
        <f t="shared" si="28"/>
        <v>0</v>
      </c>
      <c r="AE67" s="79">
        <f t="shared" si="28"/>
        <v>0</v>
      </c>
      <c r="AF67" s="79">
        <f t="shared" si="28"/>
        <v>0</v>
      </c>
      <c r="AG67" s="79">
        <f t="shared" si="28"/>
        <v>0</v>
      </c>
      <c r="AH67" s="79">
        <f t="shared" si="28"/>
        <v>0</v>
      </c>
      <c r="AI67" s="80">
        <f t="shared" si="28"/>
        <v>0</v>
      </c>
    </row>
    <row r="68" spans="2:35" ht="9">
      <c r="B68" s="70"/>
      <c r="C68" s="92" t="s">
        <v>114</v>
      </c>
      <c r="D68" s="93"/>
      <c r="E68" s="94"/>
      <c r="F68" s="95"/>
      <c r="G68" s="203"/>
      <c r="H68" s="78">
        <f>SUM('E-2-11'!J31)/1000</f>
        <v>0</v>
      </c>
      <c r="I68" s="95">
        <f aca="true" t="shared" si="29" ref="I68:AI68">H68</f>
        <v>0</v>
      </c>
      <c r="J68" s="95">
        <f t="shared" si="29"/>
        <v>0</v>
      </c>
      <c r="K68" s="95">
        <f t="shared" si="29"/>
        <v>0</v>
      </c>
      <c r="L68" s="95">
        <f t="shared" si="29"/>
        <v>0</v>
      </c>
      <c r="M68" s="95">
        <f t="shared" si="29"/>
        <v>0</v>
      </c>
      <c r="N68" s="95">
        <f t="shared" si="29"/>
        <v>0</v>
      </c>
      <c r="O68" s="95">
        <f t="shared" si="29"/>
        <v>0</v>
      </c>
      <c r="P68" s="95">
        <f t="shared" si="29"/>
        <v>0</v>
      </c>
      <c r="Q68" s="95">
        <f t="shared" si="29"/>
        <v>0</v>
      </c>
      <c r="R68" s="95">
        <f t="shared" si="29"/>
        <v>0</v>
      </c>
      <c r="S68" s="95">
        <f t="shared" si="29"/>
        <v>0</v>
      </c>
      <c r="T68" s="95">
        <f t="shared" si="29"/>
        <v>0</v>
      </c>
      <c r="U68" s="95">
        <f t="shared" si="29"/>
        <v>0</v>
      </c>
      <c r="V68" s="95">
        <f t="shared" si="29"/>
        <v>0</v>
      </c>
      <c r="W68" s="95">
        <f t="shared" si="29"/>
        <v>0</v>
      </c>
      <c r="X68" s="95">
        <f t="shared" si="29"/>
        <v>0</v>
      </c>
      <c r="Y68" s="95">
        <f t="shared" si="29"/>
        <v>0</v>
      </c>
      <c r="Z68" s="95">
        <f t="shared" si="29"/>
        <v>0</v>
      </c>
      <c r="AA68" s="95">
        <f t="shared" si="29"/>
        <v>0</v>
      </c>
      <c r="AB68" s="95">
        <f t="shared" si="29"/>
        <v>0</v>
      </c>
      <c r="AC68" s="95">
        <f t="shared" si="29"/>
        <v>0</v>
      </c>
      <c r="AD68" s="95">
        <f t="shared" si="29"/>
        <v>0</v>
      </c>
      <c r="AE68" s="95">
        <f t="shared" si="29"/>
        <v>0</v>
      </c>
      <c r="AF68" s="95">
        <f t="shared" si="29"/>
        <v>0</v>
      </c>
      <c r="AG68" s="95">
        <f t="shared" si="29"/>
        <v>0</v>
      </c>
      <c r="AH68" s="95">
        <f t="shared" si="29"/>
        <v>0</v>
      </c>
      <c r="AI68" s="96">
        <f t="shared" si="29"/>
        <v>0</v>
      </c>
    </row>
    <row r="69" spans="2:35" ht="9">
      <c r="B69" s="49" t="s">
        <v>116</v>
      </c>
      <c r="C69" s="50"/>
      <c r="D69" s="66"/>
      <c r="E69" s="67">
        <f aca="true" t="shared" si="30" ref="E69:AI69">E30-E43</f>
        <v>0</v>
      </c>
      <c r="F69" s="68">
        <f t="shared" si="30"/>
        <v>0</v>
      </c>
      <c r="G69" s="188">
        <f t="shared" si="30"/>
        <v>0</v>
      </c>
      <c r="H69" s="67">
        <f t="shared" si="30"/>
        <v>0</v>
      </c>
      <c r="I69" s="194">
        <f t="shared" si="30"/>
        <v>0</v>
      </c>
      <c r="J69" s="68">
        <f t="shared" si="30"/>
        <v>0</v>
      </c>
      <c r="K69" s="68">
        <f t="shared" si="30"/>
        <v>0</v>
      </c>
      <c r="L69" s="68">
        <f t="shared" si="30"/>
        <v>0</v>
      </c>
      <c r="M69" s="68">
        <f t="shared" si="30"/>
        <v>0</v>
      </c>
      <c r="N69" s="68">
        <f t="shared" si="30"/>
        <v>0</v>
      </c>
      <c r="O69" s="68">
        <f t="shared" si="30"/>
        <v>0</v>
      </c>
      <c r="P69" s="68">
        <f t="shared" si="30"/>
        <v>0</v>
      </c>
      <c r="Q69" s="68">
        <f t="shared" si="30"/>
        <v>0</v>
      </c>
      <c r="R69" s="68">
        <f t="shared" si="30"/>
        <v>0</v>
      </c>
      <c r="S69" s="68">
        <f t="shared" si="30"/>
        <v>0</v>
      </c>
      <c r="T69" s="68">
        <f t="shared" si="30"/>
        <v>0</v>
      </c>
      <c r="U69" s="68">
        <f t="shared" si="30"/>
        <v>0</v>
      </c>
      <c r="V69" s="68">
        <f t="shared" si="30"/>
        <v>0</v>
      </c>
      <c r="W69" s="68">
        <f t="shared" si="30"/>
        <v>0</v>
      </c>
      <c r="X69" s="68">
        <f t="shared" si="30"/>
        <v>0</v>
      </c>
      <c r="Y69" s="68">
        <f t="shared" si="30"/>
        <v>0</v>
      </c>
      <c r="Z69" s="68">
        <f t="shared" si="30"/>
        <v>0</v>
      </c>
      <c r="AA69" s="68">
        <f t="shared" si="30"/>
        <v>0</v>
      </c>
      <c r="AB69" s="68">
        <f t="shared" si="30"/>
        <v>0</v>
      </c>
      <c r="AC69" s="68">
        <f t="shared" si="30"/>
        <v>0</v>
      </c>
      <c r="AD69" s="68">
        <f t="shared" si="30"/>
        <v>0</v>
      </c>
      <c r="AE69" s="68">
        <f t="shared" si="30"/>
        <v>0</v>
      </c>
      <c r="AF69" s="68">
        <f t="shared" si="30"/>
        <v>0</v>
      </c>
      <c r="AG69" s="68">
        <f t="shared" si="30"/>
        <v>0</v>
      </c>
      <c r="AH69" s="68">
        <f t="shared" si="30"/>
        <v>0</v>
      </c>
      <c r="AI69" s="69">
        <f t="shared" si="30"/>
        <v>0</v>
      </c>
    </row>
    <row r="70" spans="2:35" ht="9">
      <c r="B70" s="100" t="s">
        <v>245</v>
      </c>
      <c r="C70" s="71" t="s">
        <v>239</v>
      </c>
      <c r="D70" s="72"/>
      <c r="E70" s="73">
        <f aca="true" t="shared" si="31" ref="E70:AI70">IF(E29&lt;=1,0,IF(E69-D70&lt;0,D71,IF(E69-D70-D71&gt;0,0,ABS(E69-D70-D71))))</f>
        <v>0</v>
      </c>
      <c r="F70" s="74">
        <f t="shared" si="31"/>
        <v>0</v>
      </c>
      <c r="G70" s="183">
        <f t="shared" si="31"/>
        <v>0</v>
      </c>
      <c r="H70" s="73">
        <f t="shared" si="31"/>
        <v>0</v>
      </c>
      <c r="I70" s="191">
        <f t="shared" si="31"/>
        <v>0</v>
      </c>
      <c r="J70" s="74">
        <f t="shared" si="31"/>
        <v>0</v>
      </c>
      <c r="K70" s="74">
        <f t="shared" si="31"/>
        <v>0</v>
      </c>
      <c r="L70" s="74">
        <f t="shared" si="31"/>
        <v>0</v>
      </c>
      <c r="M70" s="74">
        <f t="shared" si="31"/>
        <v>0</v>
      </c>
      <c r="N70" s="74">
        <f t="shared" si="31"/>
        <v>0</v>
      </c>
      <c r="O70" s="74">
        <f t="shared" si="31"/>
        <v>0</v>
      </c>
      <c r="P70" s="74">
        <f t="shared" si="31"/>
        <v>0</v>
      </c>
      <c r="Q70" s="74">
        <f t="shared" si="31"/>
        <v>0</v>
      </c>
      <c r="R70" s="74">
        <f t="shared" si="31"/>
        <v>0</v>
      </c>
      <c r="S70" s="74">
        <f t="shared" si="31"/>
        <v>0</v>
      </c>
      <c r="T70" s="74">
        <f t="shared" si="31"/>
        <v>0</v>
      </c>
      <c r="U70" s="74">
        <f t="shared" si="31"/>
        <v>0</v>
      </c>
      <c r="V70" s="74">
        <f t="shared" si="31"/>
        <v>0</v>
      </c>
      <c r="W70" s="74">
        <f t="shared" si="31"/>
        <v>0</v>
      </c>
      <c r="X70" s="74">
        <f t="shared" si="31"/>
        <v>0</v>
      </c>
      <c r="Y70" s="74">
        <f t="shared" si="31"/>
        <v>0</v>
      </c>
      <c r="Z70" s="74">
        <f t="shared" si="31"/>
        <v>0</v>
      </c>
      <c r="AA70" s="74">
        <f t="shared" si="31"/>
        <v>0</v>
      </c>
      <c r="AB70" s="74">
        <f t="shared" si="31"/>
        <v>0</v>
      </c>
      <c r="AC70" s="74">
        <f t="shared" si="31"/>
        <v>0</v>
      </c>
      <c r="AD70" s="74">
        <f t="shared" si="31"/>
        <v>0</v>
      </c>
      <c r="AE70" s="74">
        <f t="shared" si="31"/>
        <v>0</v>
      </c>
      <c r="AF70" s="74">
        <f t="shared" si="31"/>
        <v>0</v>
      </c>
      <c r="AG70" s="74">
        <f t="shared" si="31"/>
        <v>0</v>
      </c>
      <c r="AH70" s="74">
        <f t="shared" si="31"/>
        <v>0</v>
      </c>
      <c r="AI70" s="75">
        <f t="shared" si="31"/>
        <v>0</v>
      </c>
    </row>
    <row r="71" spans="2:35" ht="9">
      <c r="B71" s="70"/>
      <c r="C71" s="76" t="s">
        <v>240</v>
      </c>
      <c r="D71" s="77"/>
      <c r="E71" s="78">
        <f aca="true" t="shared" si="32" ref="E71:AI71">IF(E29&lt;=0,0,IF(E69-D70-D71&lt;0,D72,IF(E69-SUM(D70:D72)&gt;0,0,ABS(E69-SUM(D70:D72)))))</f>
        <v>0</v>
      </c>
      <c r="F71" s="79">
        <f t="shared" si="32"/>
        <v>0</v>
      </c>
      <c r="G71" s="184">
        <f t="shared" si="32"/>
        <v>0</v>
      </c>
      <c r="H71" s="78">
        <f t="shared" si="32"/>
        <v>0</v>
      </c>
      <c r="I71" s="136">
        <f t="shared" si="32"/>
        <v>0</v>
      </c>
      <c r="J71" s="79">
        <f t="shared" si="32"/>
        <v>0</v>
      </c>
      <c r="K71" s="79">
        <f t="shared" si="32"/>
        <v>0</v>
      </c>
      <c r="L71" s="79">
        <f t="shared" si="32"/>
        <v>0</v>
      </c>
      <c r="M71" s="79">
        <f t="shared" si="32"/>
        <v>0</v>
      </c>
      <c r="N71" s="79">
        <f t="shared" si="32"/>
        <v>0</v>
      </c>
      <c r="O71" s="79">
        <f t="shared" si="32"/>
        <v>0</v>
      </c>
      <c r="P71" s="79">
        <f t="shared" si="32"/>
        <v>0</v>
      </c>
      <c r="Q71" s="79">
        <f t="shared" si="32"/>
        <v>0</v>
      </c>
      <c r="R71" s="79">
        <f t="shared" si="32"/>
        <v>0</v>
      </c>
      <c r="S71" s="79">
        <f t="shared" si="32"/>
        <v>0</v>
      </c>
      <c r="T71" s="79">
        <f t="shared" si="32"/>
        <v>0</v>
      </c>
      <c r="U71" s="79">
        <f t="shared" si="32"/>
        <v>0</v>
      </c>
      <c r="V71" s="79">
        <f t="shared" si="32"/>
        <v>0</v>
      </c>
      <c r="W71" s="79">
        <f t="shared" si="32"/>
        <v>0</v>
      </c>
      <c r="X71" s="79">
        <f t="shared" si="32"/>
        <v>0</v>
      </c>
      <c r="Y71" s="79">
        <f t="shared" si="32"/>
        <v>0</v>
      </c>
      <c r="Z71" s="79">
        <f t="shared" si="32"/>
        <v>0</v>
      </c>
      <c r="AA71" s="79">
        <f t="shared" si="32"/>
        <v>0</v>
      </c>
      <c r="AB71" s="79">
        <f t="shared" si="32"/>
        <v>0</v>
      </c>
      <c r="AC71" s="79">
        <f t="shared" si="32"/>
        <v>0</v>
      </c>
      <c r="AD71" s="79">
        <f t="shared" si="32"/>
        <v>0</v>
      </c>
      <c r="AE71" s="79">
        <f t="shared" si="32"/>
        <v>0</v>
      </c>
      <c r="AF71" s="79">
        <f t="shared" si="32"/>
        <v>0</v>
      </c>
      <c r="AG71" s="79">
        <f t="shared" si="32"/>
        <v>0</v>
      </c>
      <c r="AH71" s="79">
        <f t="shared" si="32"/>
        <v>0</v>
      </c>
      <c r="AI71" s="80">
        <f t="shared" si="32"/>
        <v>0</v>
      </c>
    </row>
    <row r="72" spans="2:35" ht="9">
      <c r="B72" s="70"/>
      <c r="C72" s="76" t="s">
        <v>241</v>
      </c>
      <c r="D72" s="77"/>
      <c r="E72" s="78">
        <f aca="true" t="shared" si="33" ref="E72:AI72">IF(E29&lt;=-1,0,IF(E69-SUM(D70:D72)&lt;0,D73,IF(E69-SUM(D70:D73)&gt;0,0,ABS(E69-SUM(D70:D73)))))</f>
        <v>0</v>
      </c>
      <c r="F72" s="79">
        <f t="shared" si="33"/>
        <v>0</v>
      </c>
      <c r="G72" s="184">
        <f t="shared" si="33"/>
        <v>0</v>
      </c>
      <c r="H72" s="78">
        <f t="shared" si="33"/>
        <v>0</v>
      </c>
      <c r="I72" s="136">
        <f t="shared" si="33"/>
        <v>0</v>
      </c>
      <c r="J72" s="79">
        <f t="shared" si="33"/>
        <v>0</v>
      </c>
      <c r="K72" s="79">
        <f t="shared" si="33"/>
        <v>0</v>
      </c>
      <c r="L72" s="79">
        <f t="shared" si="33"/>
        <v>0</v>
      </c>
      <c r="M72" s="79">
        <f t="shared" si="33"/>
        <v>0</v>
      </c>
      <c r="N72" s="79">
        <f t="shared" si="33"/>
        <v>0</v>
      </c>
      <c r="O72" s="79">
        <f t="shared" si="33"/>
        <v>0</v>
      </c>
      <c r="P72" s="79">
        <f t="shared" si="33"/>
        <v>0</v>
      </c>
      <c r="Q72" s="79">
        <f t="shared" si="33"/>
        <v>0</v>
      </c>
      <c r="R72" s="79">
        <f t="shared" si="33"/>
        <v>0</v>
      </c>
      <c r="S72" s="79">
        <f t="shared" si="33"/>
        <v>0</v>
      </c>
      <c r="T72" s="79">
        <f t="shared" si="33"/>
        <v>0</v>
      </c>
      <c r="U72" s="79">
        <f t="shared" si="33"/>
        <v>0</v>
      </c>
      <c r="V72" s="79">
        <f t="shared" si="33"/>
        <v>0</v>
      </c>
      <c r="W72" s="79">
        <f t="shared" si="33"/>
        <v>0</v>
      </c>
      <c r="X72" s="79">
        <f t="shared" si="33"/>
        <v>0</v>
      </c>
      <c r="Y72" s="79">
        <f t="shared" si="33"/>
        <v>0</v>
      </c>
      <c r="Z72" s="79">
        <f t="shared" si="33"/>
        <v>0</v>
      </c>
      <c r="AA72" s="79">
        <f t="shared" si="33"/>
        <v>0</v>
      </c>
      <c r="AB72" s="79">
        <f t="shared" si="33"/>
        <v>0</v>
      </c>
      <c r="AC72" s="79">
        <f t="shared" si="33"/>
        <v>0</v>
      </c>
      <c r="AD72" s="79">
        <f t="shared" si="33"/>
        <v>0</v>
      </c>
      <c r="AE72" s="79">
        <f t="shared" si="33"/>
        <v>0</v>
      </c>
      <c r="AF72" s="79">
        <f t="shared" si="33"/>
        <v>0</v>
      </c>
      <c r="AG72" s="79">
        <f t="shared" si="33"/>
        <v>0</v>
      </c>
      <c r="AH72" s="79">
        <f t="shared" si="33"/>
        <v>0</v>
      </c>
      <c r="AI72" s="80">
        <f t="shared" si="33"/>
        <v>0</v>
      </c>
    </row>
    <row r="73" spans="2:35" ht="9">
      <c r="B73" s="70"/>
      <c r="C73" s="76" t="s">
        <v>242</v>
      </c>
      <c r="D73" s="77"/>
      <c r="E73" s="78">
        <f aca="true" t="shared" si="34" ref="E73:AI73">IF(E29&lt;=-2,0,IF(E69-SUM(D70:D73)&lt;0,D74,IF(E69-SUM(D70:D74)&gt;0,0,ABS(E69-SUM(D70:D74)))))</f>
        <v>0</v>
      </c>
      <c r="F73" s="79">
        <f t="shared" si="34"/>
        <v>0</v>
      </c>
      <c r="G73" s="184">
        <f t="shared" si="34"/>
        <v>0</v>
      </c>
      <c r="H73" s="78">
        <f t="shared" si="34"/>
        <v>0</v>
      </c>
      <c r="I73" s="136">
        <f t="shared" si="34"/>
        <v>0</v>
      </c>
      <c r="J73" s="79">
        <f t="shared" si="34"/>
        <v>0</v>
      </c>
      <c r="K73" s="79">
        <f t="shared" si="34"/>
        <v>0</v>
      </c>
      <c r="L73" s="79">
        <f t="shared" si="34"/>
        <v>0</v>
      </c>
      <c r="M73" s="79">
        <f t="shared" si="34"/>
        <v>0</v>
      </c>
      <c r="N73" s="79">
        <f t="shared" si="34"/>
        <v>0</v>
      </c>
      <c r="O73" s="79">
        <f t="shared" si="34"/>
        <v>0</v>
      </c>
      <c r="P73" s="79">
        <f t="shared" si="34"/>
        <v>0</v>
      </c>
      <c r="Q73" s="79">
        <f t="shared" si="34"/>
        <v>0</v>
      </c>
      <c r="R73" s="79">
        <f t="shared" si="34"/>
        <v>0</v>
      </c>
      <c r="S73" s="79">
        <f t="shared" si="34"/>
        <v>0</v>
      </c>
      <c r="T73" s="79">
        <f t="shared" si="34"/>
        <v>0</v>
      </c>
      <c r="U73" s="79">
        <f t="shared" si="34"/>
        <v>0</v>
      </c>
      <c r="V73" s="79">
        <f t="shared" si="34"/>
        <v>0</v>
      </c>
      <c r="W73" s="79">
        <f t="shared" si="34"/>
        <v>0</v>
      </c>
      <c r="X73" s="79">
        <f t="shared" si="34"/>
        <v>0</v>
      </c>
      <c r="Y73" s="79">
        <f t="shared" si="34"/>
        <v>0</v>
      </c>
      <c r="Z73" s="79">
        <f t="shared" si="34"/>
        <v>0</v>
      </c>
      <c r="AA73" s="79">
        <f t="shared" si="34"/>
        <v>0</v>
      </c>
      <c r="AB73" s="79">
        <f t="shared" si="34"/>
        <v>0</v>
      </c>
      <c r="AC73" s="79">
        <f t="shared" si="34"/>
        <v>0</v>
      </c>
      <c r="AD73" s="79">
        <f t="shared" si="34"/>
        <v>0</v>
      </c>
      <c r="AE73" s="79">
        <f t="shared" si="34"/>
        <v>0</v>
      </c>
      <c r="AF73" s="79">
        <f t="shared" si="34"/>
        <v>0</v>
      </c>
      <c r="AG73" s="79">
        <f t="shared" si="34"/>
        <v>0</v>
      </c>
      <c r="AH73" s="79">
        <f t="shared" si="34"/>
        <v>0</v>
      </c>
      <c r="AI73" s="80">
        <f t="shared" si="34"/>
        <v>0</v>
      </c>
    </row>
    <row r="74" spans="2:35" ht="9">
      <c r="B74" s="99"/>
      <c r="C74" s="81" t="s">
        <v>243</v>
      </c>
      <c r="D74" s="82"/>
      <c r="E74" s="83">
        <f aca="true" t="shared" si="35" ref="E74:AI74">IF(E69&lt;0,ABS(E69),0)</f>
        <v>0</v>
      </c>
      <c r="F74" s="84">
        <f t="shared" si="35"/>
        <v>0</v>
      </c>
      <c r="G74" s="185">
        <f t="shared" si="35"/>
        <v>0</v>
      </c>
      <c r="H74" s="83">
        <f t="shared" si="35"/>
        <v>0</v>
      </c>
      <c r="I74" s="192">
        <f t="shared" si="35"/>
        <v>0</v>
      </c>
      <c r="J74" s="84">
        <f t="shared" si="35"/>
        <v>0</v>
      </c>
      <c r="K74" s="84">
        <f t="shared" si="35"/>
        <v>0</v>
      </c>
      <c r="L74" s="84">
        <f t="shared" si="35"/>
        <v>0</v>
      </c>
      <c r="M74" s="84">
        <f t="shared" si="35"/>
        <v>0</v>
      </c>
      <c r="N74" s="84">
        <f t="shared" si="35"/>
        <v>0</v>
      </c>
      <c r="O74" s="84">
        <f t="shared" si="35"/>
        <v>0</v>
      </c>
      <c r="P74" s="84">
        <f t="shared" si="35"/>
        <v>0</v>
      </c>
      <c r="Q74" s="84">
        <f t="shared" si="35"/>
        <v>0</v>
      </c>
      <c r="R74" s="84">
        <f t="shared" si="35"/>
        <v>0</v>
      </c>
      <c r="S74" s="84">
        <f t="shared" si="35"/>
        <v>0</v>
      </c>
      <c r="T74" s="84">
        <f t="shared" si="35"/>
        <v>0</v>
      </c>
      <c r="U74" s="84">
        <f t="shared" si="35"/>
        <v>0</v>
      </c>
      <c r="V74" s="84">
        <f t="shared" si="35"/>
        <v>0</v>
      </c>
      <c r="W74" s="84">
        <f t="shared" si="35"/>
        <v>0</v>
      </c>
      <c r="X74" s="84">
        <f t="shared" si="35"/>
        <v>0</v>
      </c>
      <c r="Y74" s="84">
        <f t="shared" si="35"/>
        <v>0</v>
      </c>
      <c r="Z74" s="84">
        <f t="shared" si="35"/>
        <v>0</v>
      </c>
      <c r="AA74" s="84">
        <f t="shared" si="35"/>
        <v>0</v>
      </c>
      <c r="AB74" s="84">
        <f t="shared" si="35"/>
        <v>0</v>
      </c>
      <c r="AC74" s="84">
        <f t="shared" si="35"/>
        <v>0</v>
      </c>
      <c r="AD74" s="84">
        <f t="shared" si="35"/>
        <v>0</v>
      </c>
      <c r="AE74" s="84">
        <f t="shared" si="35"/>
        <v>0</v>
      </c>
      <c r="AF74" s="84">
        <f t="shared" si="35"/>
        <v>0</v>
      </c>
      <c r="AG74" s="84">
        <f t="shared" si="35"/>
        <v>0</v>
      </c>
      <c r="AH74" s="84">
        <f t="shared" si="35"/>
        <v>0</v>
      </c>
      <c r="AI74" s="85">
        <f t="shared" si="35"/>
        <v>0</v>
      </c>
    </row>
    <row r="75" spans="2:35" ht="9">
      <c r="B75" s="49" t="s">
        <v>244</v>
      </c>
      <c r="C75" s="50"/>
      <c r="D75" s="66"/>
      <c r="E75" s="67">
        <f aca="true" t="shared" si="36" ref="E75:AI75">IF(E69-SUM(D70:D74)&lt;0,0,E69-SUM(D70:D74))</f>
        <v>0</v>
      </c>
      <c r="F75" s="68">
        <f t="shared" si="36"/>
        <v>0</v>
      </c>
      <c r="G75" s="188">
        <f t="shared" si="36"/>
        <v>0</v>
      </c>
      <c r="H75" s="67">
        <f t="shared" si="36"/>
        <v>0</v>
      </c>
      <c r="I75" s="194">
        <f t="shared" si="36"/>
        <v>0</v>
      </c>
      <c r="J75" s="68">
        <f t="shared" si="36"/>
        <v>0</v>
      </c>
      <c r="K75" s="68">
        <f t="shared" si="36"/>
        <v>0</v>
      </c>
      <c r="L75" s="68">
        <f t="shared" si="36"/>
        <v>0</v>
      </c>
      <c r="M75" s="68">
        <f t="shared" si="36"/>
        <v>0</v>
      </c>
      <c r="N75" s="68">
        <f t="shared" si="36"/>
        <v>0</v>
      </c>
      <c r="O75" s="68">
        <f t="shared" si="36"/>
        <v>0</v>
      </c>
      <c r="P75" s="68">
        <f t="shared" si="36"/>
        <v>0</v>
      </c>
      <c r="Q75" s="68">
        <f t="shared" si="36"/>
        <v>0</v>
      </c>
      <c r="R75" s="68">
        <f t="shared" si="36"/>
        <v>0</v>
      </c>
      <c r="S75" s="68">
        <f t="shared" si="36"/>
        <v>0</v>
      </c>
      <c r="T75" s="68">
        <f t="shared" si="36"/>
        <v>0</v>
      </c>
      <c r="U75" s="68">
        <f t="shared" si="36"/>
        <v>0</v>
      </c>
      <c r="V75" s="68">
        <f t="shared" si="36"/>
        <v>0</v>
      </c>
      <c r="W75" s="68">
        <f t="shared" si="36"/>
        <v>0</v>
      </c>
      <c r="X75" s="68">
        <f t="shared" si="36"/>
        <v>0</v>
      </c>
      <c r="Y75" s="68">
        <f t="shared" si="36"/>
        <v>0</v>
      </c>
      <c r="Z75" s="68">
        <f t="shared" si="36"/>
        <v>0</v>
      </c>
      <c r="AA75" s="68">
        <f t="shared" si="36"/>
        <v>0</v>
      </c>
      <c r="AB75" s="68">
        <f t="shared" si="36"/>
        <v>0</v>
      </c>
      <c r="AC75" s="68">
        <f t="shared" si="36"/>
        <v>0</v>
      </c>
      <c r="AD75" s="68">
        <f t="shared" si="36"/>
        <v>0</v>
      </c>
      <c r="AE75" s="68">
        <f t="shared" si="36"/>
        <v>0</v>
      </c>
      <c r="AF75" s="68">
        <f t="shared" si="36"/>
        <v>0</v>
      </c>
      <c r="AG75" s="68">
        <f t="shared" si="36"/>
        <v>0</v>
      </c>
      <c r="AH75" s="68">
        <f t="shared" si="36"/>
        <v>0</v>
      </c>
      <c r="AI75" s="69">
        <f t="shared" si="36"/>
        <v>0</v>
      </c>
    </row>
    <row r="76" spans="2:35" ht="9">
      <c r="B76" s="49" t="s">
        <v>91</v>
      </c>
      <c r="C76" s="97" t="s">
        <v>122</v>
      </c>
      <c r="D76" s="98">
        <v>0.4205</v>
      </c>
      <c r="E76" s="67">
        <f aca="true" t="shared" si="37" ref="E76:AI76">E75*$D$76</f>
        <v>0</v>
      </c>
      <c r="F76" s="68">
        <f t="shared" si="37"/>
        <v>0</v>
      </c>
      <c r="G76" s="188">
        <f t="shared" si="37"/>
        <v>0</v>
      </c>
      <c r="H76" s="67">
        <f t="shared" si="37"/>
        <v>0</v>
      </c>
      <c r="I76" s="194">
        <f t="shared" si="37"/>
        <v>0</v>
      </c>
      <c r="J76" s="68">
        <f t="shared" si="37"/>
        <v>0</v>
      </c>
      <c r="K76" s="68">
        <f t="shared" si="37"/>
        <v>0</v>
      </c>
      <c r="L76" s="68">
        <f t="shared" si="37"/>
        <v>0</v>
      </c>
      <c r="M76" s="68">
        <f t="shared" si="37"/>
        <v>0</v>
      </c>
      <c r="N76" s="68">
        <f t="shared" si="37"/>
        <v>0</v>
      </c>
      <c r="O76" s="68">
        <f t="shared" si="37"/>
        <v>0</v>
      </c>
      <c r="P76" s="68">
        <f t="shared" si="37"/>
        <v>0</v>
      </c>
      <c r="Q76" s="68">
        <f t="shared" si="37"/>
        <v>0</v>
      </c>
      <c r="R76" s="68">
        <f t="shared" si="37"/>
        <v>0</v>
      </c>
      <c r="S76" s="68">
        <f t="shared" si="37"/>
        <v>0</v>
      </c>
      <c r="T76" s="68">
        <f t="shared" si="37"/>
        <v>0</v>
      </c>
      <c r="U76" s="68">
        <f t="shared" si="37"/>
        <v>0</v>
      </c>
      <c r="V76" s="68">
        <f t="shared" si="37"/>
        <v>0</v>
      </c>
      <c r="W76" s="68">
        <f t="shared" si="37"/>
        <v>0</v>
      </c>
      <c r="X76" s="68">
        <f t="shared" si="37"/>
        <v>0</v>
      </c>
      <c r="Y76" s="68">
        <f t="shared" si="37"/>
        <v>0</v>
      </c>
      <c r="Z76" s="68">
        <f t="shared" si="37"/>
        <v>0</v>
      </c>
      <c r="AA76" s="68">
        <f t="shared" si="37"/>
        <v>0</v>
      </c>
      <c r="AB76" s="68">
        <f t="shared" si="37"/>
        <v>0</v>
      </c>
      <c r="AC76" s="68">
        <f t="shared" si="37"/>
        <v>0</v>
      </c>
      <c r="AD76" s="68">
        <f t="shared" si="37"/>
        <v>0</v>
      </c>
      <c r="AE76" s="68">
        <f t="shared" si="37"/>
        <v>0</v>
      </c>
      <c r="AF76" s="68">
        <f t="shared" si="37"/>
        <v>0</v>
      </c>
      <c r="AG76" s="68">
        <f t="shared" si="37"/>
        <v>0</v>
      </c>
      <c r="AH76" s="68">
        <f t="shared" si="37"/>
        <v>0</v>
      </c>
      <c r="AI76" s="69">
        <f t="shared" si="37"/>
        <v>0</v>
      </c>
    </row>
    <row r="77" spans="2:35" ht="9">
      <c r="B77" s="49" t="s">
        <v>117</v>
      </c>
      <c r="C77" s="50"/>
      <c r="D77" s="66"/>
      <c r="E77" s="67">
        <f aca="true" t="shared" si="38" ref="E77:AI77">E69-E76</f>
        <v>0</v>
      </c>
      <c r="F77" s="68">
        <f t="shared" si="38"/>
        <v>0</v>
      </c>
      <c r="G77" s="188">
        <f t="shared" si="38"/>
        <v>0</v>
      </c>
      <c r="H77" s="67">
        <f t="shared" si="38"/>
        <v>0</v>
      </c>
      <c r="I77" s="194">
        <f t="shared" si="38"/>
        <v>0</v>
      </c>
      <c r="J77" s="68">
        <f t="shared" si="38"/>
        <v>0</v>
      </c>
      <c r="K77" s="68">
        <f t="shared" si="38"/>
        <v>0</v>
      </c>
      <c r="L77" s="68">
        <f t="shared" si="38"/>
        <v>0</v>
      </c>
      <c r="M77" s="68">
        <f t="shared" si="38"/>
        <v>0</v>
      </c>
      <c r="N77" s="68">
        <f t="shared" si="38"/>
        <v>0</v>
      </c>
      <c r="O77" s="68">
        <f t="shared" si="38"/>
        <v>0</v>
      </c>
      <c r="P77" s="68">
        <f t="shared" si="38"/>
        <v>0</v>
      </c>
      <c r="Q77" s="68">
        <f t="shared" si="38"/>
        <v>0</v>
      </c>
      <c r="R77" s="68">
        <f t="shared" si="38"/>
        <v>0</v>
      </c>
      <c r="S77" s="68">
        <f t="shared" si="38"/>
        <v>0</v>
      </c>
      <c r="T77" s="68">
        <f t="shared" si="38"/>
        <v>0</v>
      </c>
      <c r="U77" s="68">
        <f t="shared" si="38"/>
        <v>0</v>
      </c>
      <c r="V77" s="68">
        <f t="shared" si="38"/>
        <v>0</v>
      </c>
      <c r="W77" s="68">
        <f t="shared" si="38"/>
        <v>0</v>
      </c>
      <c r="X77" s="68">
        <f t="shared" si="38"/>
        <v>0</v>
      </c>
      <c r="Y77" s="68">
        <f t="shared" si="38"/>
        <v>0</v>
      </c>
      <c r="Z77" s="68">
        <f t="shared" si="38"/>
        <v>0</v>
      </c>
      <c r="AA77" s="68">
        <f t="shared" si="38"/>
        <v>0</v>
      </c>
      <c r="AB77" s="68">
        <f t="shared" si="38"/>
        <v>0</v>
      </c>
      <c r="AC77" s="68">
        <f t="shared" si="38"/>
        <v>0</v>
      </c>
      <c r="AD77" s="68">
        <f t="shared" si="38"/>
        <v>0</v>
      </c>
      <c r="AE77" s="68">
        <f t="shared" si="38"/>
        <v>0</v>
      </c>
      <c r="AF77" s="68">
        <f t="shared" si="38"/>
        <v>0</v>
      </c>
      <c r="AG77" s="68">
        <f t="shared" si="38"/>
        <v>0</v>
      </c>
      <c r="AH77" s="68">
        <f t="shared" si="38"/>
        <v>0</v>
      </c>
      <c r="AI77" s="69">
        <f t="shared" si="38"/>
        <v>0</v>
      </c>
    </row>
    <row r="78" spans="2:35" ht="9">
      <c r="B78" s="49" t="s">
        <v>121</v>
      </c>
      <c r="C78" s="50"/>
      <c r="D78" s="66"/>
      <c r="E78" s="67">
        <f>E77</f>
        <v>0</v>
      </c>
      <c r="F78" s="68">
        <f aca="true" t="shared" si="39" ref="F78:AI78">E81+F77</f>
        <v>0</v>
      </c>
      <c r="G78" s="188">
        <f t="shared" si="39"/>
        <v>0</v>
      </c>
      <c r="H78" s="67">
        <f t="shared" si="39"/>
        <v>0</v>
      </c>
      <c r="I78" s="194">
        <f t="shared" si="39"/>
        <v>0</v>
      </c>
      <c r="J78" s="68">
        <f t="shared" si="39"/>
        <v>0</v>
      </c>
      <c r="K78" s="68">
        <f t="shared" si="39"/>
        <v>0</v>
      </c>
      <c r="L78" s="68">
        <f t="shared" si="39"/>
        <v>0</v>
      </c>
      <c r="M78" s="68">
        <f t="shared" si="39"/>
        <v>0</v>
      </c>
      <c r="N78" s="68">
        <f t="shared" si="39"/>
        <v>0</v>
      </c>
      <c r="O78" s="68">
        <f t="shared" si="39"/>
        <v>0</v>
      </c>
      <c r="P78" s="68">
        <f t="shared" si="39"/>
        <v>0</v>
      </c>
      <c r="Q78" s="68">
        <f t="shared" si="39"/>
        <v>0</v>
      </c>
      <c r="R78" s="68">
        <f t="shared" si="39"/>
        <v>0</v>
      </c>
      <c r="S78" s="68">
        <f t="shared" si="39"/>
        <v>0</v>
      </c>
      <c r="T78" s="68">
        <f t="shared" si="39"/>
        <v>0</v>
      </c>
      <c r="U78" s="68">
        <f t="shared" si="39"/>
        <v>0</v>
      </c>
      <c r="V78" s="68">
        <f t="shared" si="39"/>
        <v>0</v>
      </c>
      <c r="W78" s="68">
        <f t="shared" si="39"/>
        <v>0</v>
      </c>
      <c r="X78" s="68">
        <f t="shared" si="39"/>
        <v>0</v>
      </c>
      <c r="Y78" s="68">
        <f t="shared" si="39"/>
        <v>0</v>
      </c>
      <c r="Z78" s="68">
        <f t="shared" si="39"/>
        <v>0</v>
      </c>
      <c r="AA78" s="68">
        <f t="shared" si="39"/>
        <v>0</v>
      </c>
      <c r="AB78" s="68">
        <f t="shared" si="39"/>
        <v>0</v>
      </c>
      <c r="AC78" s="68">
        <f t="shared" si="39"/>
        <v>0</v>
      </c>
      <c r="AD78" s="68">
        <f t="shared" si="39"/>
        <v>0</v>
      </c>
      <c r="AE78" s="68">
        <f t="shared" si="39"/>
        <v>0</v>
      </c>
      <c r="AF78" s="68">
        <f t="shared" si="39"/>
        <v>0</v>
      </c>
      <c r="AG78" s="68">
        <f t="shared" si="39"/>
        <v>0</v>
      </c>
      <c r="AH78" s="68">
        <f t="shared" si="39"/>
        <v>0</v>
      </c>
      <c r="AI78" s="69">
        <f t="shared" si="39"/>
        <v>0</v>
      </c>
    </row>
    <row r="79" spans="2:35" ht="9">
      <c r="B79" s="49" t="s">
        <v>118</v>
      </c>
      <c r="C79" s="50"/>
      <c r="D79" s="66"/>
      <c r="E79" s="346"/>
      <c r="F79" s="347"/>
      <c r="G79" s="348"/>
      <c r="H79" s="346"/>
      <c r="I79" s="349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50"/>
    </row>
    <row r="80" spans="2:35" ht="9">
      <c r="B80" s="49" t="s">
        <v>119</v>
      </c>
      <c r="C80" s="50"/>
      <c r="D80" s="66"/>
      <c r="E80" s="346"/>
      <c r="F80" s="347"/>
      <c r="G80" s="348"/>
      <c r="H80" s="346"/>
      <c r="I80" s="349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350"/>
    </row>
    <row r="81" spans="2:35" ht="9">
      <c r="B81" s="49" t="s">
        <v>120</v>
      </c>
      <c r="C81" s="50"/>
      <c r="D81" s="66"/>
      <c r="E81" s="67">
        <f aca="true" t="shared" si="40" ref="E81:AI81">E78-E79-E80</f>
        <v>0</v>
      </c>
      <c r="F81" s="68">
        <f t="shared" si="40"/>
        <v>0</v>
      </c>
      <c r="G81" s="188">
        <f t="shared" si="40"/>
        <v>0</v>
      </c>
      <c r="H81" s="67">
        <f t="shared" si="40"/>
        <v>0</v>
      </c>
      <c r="I81" s="194">
        <f t="shared" si="40"/>
        <v>0</v>
      </c>
      <c r="J81" s="68">
        <f t="shared" si="40"/>
        <v>0</v>
      </c>
      <c r="K81" s="68">
        <f t="shared" si="40"/>
        <v>0</v>
      </c>
      <c r="L81" s="68">
        <f t="shared" si="40"/>
        <v>0</v>
      </c>
      <c r="M81" s="68">
        <f t="shared" si="40"/>
        <v>0</v>
      </c>
      <c r="N81" s="68">
        <f t="shared" si="40"/>
        <v>0</v>
      </c>
      <c r="O81" s="68">
        <f t="shared" si="40"/>
        <v>0</v>
      </c>
      <c r="P81" s="68">
        <f t="shared" si="40"/>
        <v>0</v>
      </c>
      <c r="Q81" s="68">
        <f t="shared" si="40"/>
        <v>0</v>
      </c>
      <c r="R81" s="68">
        <f t="shared" si="40"/>
        <v>0</v>
      </c>
      <c r="S81" s="68">
        <f t="shared" si="40"/>
        <v>0</v>
      </c>
      <c r="T81" s="68">
        <f t="shared" si="40"/>
        <v>0</v>
      </c>
      <c r="U81" s="68">
        <f t="shared" si="40"/>
        <v>0</v>
      </c>
      <c r="V81" s="68">
        <f t="shared" si="40"/>
        <v>0</v>
      </c>
      <c r="W81" s="68">
        <f t="shared" si="40"/>
        <v>0</v>
      </c>
      <c r="X81" s="68">
        <f t="shared" si="40"/>
        <v>0</v>
      </c>
      <c r="Y81" s="68">
        <f t="shared" si="40"/>
        <v>0</v>
      </c>
      <c r="Z81" s="68">
        <f t="shared" si="40"/>
        <v>0</v>
      </c>
      <c r="AA81" s="68">
        <f t="shared" si="40"/>
        <v>0</v>
      </c>
      <c r="AB81" s="68">
        <f t="shared" si="40"/>
        <v>0</v>
      </c>
      <c r="AC81" s="68">
        <f t="shared" si="40"/>
        <v>0</v>
      </c>
      <c r="AD81" s="68">
        <f t="shared" si="40"/>
        <v>0</v>
      </c>
      <c r="AE81" s="68">
        <f t="shared" si="40"/>
        <v>0</v>
      </c>
      <c r="AF81" s="68">
        <f t="shared" si="40"/>
        <v>0</v>
      </c>
      <c r="AG81" s="68">
        <f t="shared" si="40"/>
        <v>0</v>
      </c>
      <c r="AH81" s="68">
        <f t="shared" si="40"/>
        <v>0</v>
      </c>
      <c r="AI81" s="69">
        <f t="shared" si="40"/>
        <v>0</v>
      </c>
    </row>
    <row r="82" spans="2:26" ht="8.25">
      <c r="B82" s="46"/>
      <c r="C82" s="46"/>
      <c r="D82" s="46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2:26" ht="8.25">
      <c r="B83" s="46"/>
      <c r="C83" s="46"/>
      <c r="D83" s="46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2:26" ht="8.25">
      <c r="B84" s="46"/>
      <c r="C84" s="46"/>
      <c r="D84" s="46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2:36" s="1" customFormat="1" ht="12.75">
      <c r="B85" s="43" t="s">
        <v>124</v>
      </c>
      <c r="C85" s="43"/>
      <c r="Z85" s="2"/>
      <c r="AC85" s="2"/>
      <c r="AD85" s="2"/>
      <c r="AE85" s="2"/>
      <c r="AF85" s="2"/>
      <c r="AG85" s="2"/>
      <c r="AH85" s="2"/>
      <c r="AI85" s="2"/>
      <c r="AJ85" s="2"/>
    </row>
    <row r="86" spans="2:36" ht="9">
      <c r="B86" s="46"/>
      <c r="C86" s="46"/>
      <c r="Z86" s="48"/>
      <c r="AC86" s="48"/>
      <c r="AD86" s="48"/>
      <c r="AE86" s="48"/>
      <c r="AF86" s="48"/>
      <c r="AG86" s="48"/>
      <c r="AH86" s="48"/>
      <c r="AI86" s="48" t="s">
        <v>151</v>
      </c>
      <c r="AJ86" s="48"/>
    </row>
    <row r="87" spans="2:35" ht="9">
      <c r="B87" s="49"/>
      <c r="C87" s="50"/>
      <c r="D87" s="51" t="s">
        <v>289</v>
      </c>
      <c r="E87" s="52">
        <v>-2</v>
      </c>
      <c r="F87" s="53">
        <v>-1</v>
      </c>
      <c r="G87" s="181">
        <v>0</v>
      </c>
      <c r="H87" s="52">
        <v>1</v>
      </c>
      <c r="I87" s="189">
        <v>2</v>
      </c>
      <c r="J87" s="53">
        <v>3</v>
      </c>
      <c r="K87" s="53">
        <v>4</v>
      </c>
      <c r="L87" s="53">
        <v>5</v>
      </c>
      <c r="M87" s="53">
        <v>6</v>
      </c>
      <c r="N87" s="53">
        <v>7</v>
      </c>
      <c r="O87" s="53">
        <v>8</v>
      </c>
      <c r="P87" s="53">
        <v>9</v>
      </c>
      <c r="Q87" s="53">
        <v>10</v>
      </c>
      <c r="R87" s="53">
        <v>11</v>
      </c>
      <c r="S87" s="53">
        <v>12</v>
      </c>
      <c r="T87" s="53">
        <v>13</v>
      </c>
      <c r="U87" s="53">
        <v>14</v>
      </c>
      <c r="V87" s="53">
        <v>15</v>
      </c>
      <c r="W87" s="53">
        <v>16</v>
      </c>
      <c r="X87" s="53">
        <v>17</v>
      </c>
      <c r="Y87" s="53">
        <v>18</v>
      </c>
      <c r="Z87" s="53">
        <v>19</v>
      </c>
      <c r="AA87" s="53">
        <v>20</v>
      </c>
      <c r="AB87" s="53">
        <v>21</v>
      </c>
      <c r="AC87" s="53">
        <v>22</v>
      </c>
      <c r="AD87" s="53">
        <v>23</v>
      </c>
      <c r="AE87" s="53">
        <v>24</v>
      </c>
      <c r="AF87" s="53">
        <v>25</v>
      </c>
      <c r="AG87" s="53">
        <v>26</v>
      </c>
      <c r="AH87" s="53">
        <v>27</v>
      </c>
      <c r="AI87" s="54">
        <v>28</v>
      </c>
    </row>
    <row r="88" spans="2:35" ht="9">
      <c r="B88" s="55" t="s">
        <v>128</v>
      </c>
      <c r="C88" s="46"/>
      <c r="D88" s="56"/>
      <c r="E88" s="57">
        <f aca="true" t="shared" si="41" ref="E88:AI88">SUM(E89:E93)</f>
        <v>0</v>
      </c>
      <c r="F88" s="58">
        <f t="shared" si="41"/>
        <v>0</v>
      </c>
      <c r="G88" s="182">
        <f t="shared" si="41"/>
        <v>0</v>
      </c>
      <c r="H88" s="57">
        <f t="shared" si="41"/>
        <v>0</v>
      </c>
      <c r="I88" s="190">
        <f t="shared" si="41"/>
        <v>0</v>
      </c>
      <c r="J88" s="58">
        <f t="shared" si="41"/>
        <v>0</v>
      </c>
      <c r="K88" s="58">
        <f t="shared" si="41"/>
        <v>0</v>
      </c>
      <c r="L88" s="58">
        <f t="shared" si="41"/>
        <v>0</v>
      </c>
      <c r="M88" s="58">
        <f t="shared" si="41"/>
        <v>0</v>
      </c>
      <c r="N88" s="58">
        <f t="shared" si="41"/>
        <v>0</v>
      </c>
      <c r="O88" s="58">
        <f t="shared" si="41"/>
        <v>0</v>
      </c>
      <c r="P88" s="58">
        <f t="shared" si="41"/>
        <v>0</v>
      </c>
      <c r="Q88" s="58">
        <f t="shared" si="41"/>
        <v>0</v>
      </c>
      <c r="R88" s="58">
        <f t="shared" si="41"/>
        <v>0</v>
      </c>
      <c r="S88" s="58">
        <f t="shared" si="41"/>
        <v>0</v>
      </c>
      <c r="T88" s="58">
        <f t="shared" si="41"/>
        <v>0</v>
      </c>
      <c r="U88" s="58">
        <f t="shared" si="41"/>
        <v>0</v>
      </c>
      <c r="V88" s="58">
        <f t="shared" si="41"/>
        <v>0</v>
      </c>
      <c r="W88" s="58">
        <f t="shared" si="41"/>
        <v>0</v>
      </c>
      <c r="X88" s="58">
        <f t="shared" si="41"/>
        <v>0</v>
      </c>
      <c r="Y88" s="58">
        <f t="shared" si="41"/>
        <v>0</v>
      </c>
      <c r="Z88" s="58">
        <f t="shared" si="41"/>
        <v>0</v>
      </c>
      <c r="AA88" s="58">
        <f t="shared" si="41"/>
        <v>0</v>
      </c>
      <c r="AB88" s="58">
        <f t="shared" si="41"/>
        <v>0</v>
      </c>
      <c r="AC88" s="58">
        <f t="shared" si="41"/>
        <v>0</v>
      </c>
      <c r="AD88" s="58">
        <f t="shared" si="41"/>
        <v>0</v>
      </c>
      <c r="AE88" s="58">
        <f t="shared" si="41"/>
        <v>0</v>
      </c>
      <c r="AF88" s="58">
        <f t="shared" si="41"/>
        <v>0</v>
      </c>
      <c r="AG88" s="58">
        <f t="shared" si="41"/>
        <v>0</v>
      </c>
      <c r="AH88" s="58">
        <f t="shared" si="41"/>
        <v>0</v>
      </c>
      <c r="AI88" s="59">
        <f t="shared" si="41"/>
        <v>0</v>
      </c>
    </row>
    <row r="89" spans="2:35" ht="9">
      <c r="B89" s="55"/>
      <c r="C89" s="71" t="s">
        <v>123</v>
      </c>
      <c r="D89" s="72"/>
      <c r="E89" s="73">
        <f aca="true" t="shared" si="42" ref="E89:AI89">E77</f>
        <v>0</v>
      </c>
      <c r="F89" s="74">
        <f t="shared" si="42"/>
        <v>0</v>
      </c>
      <c r="G89" s="183">
        <f t="shared" si="42"/>
        <v>0</v>
      </c>
      <c r="H89" s="73">
        <f t="shared" si="42"/>
        <v>0</v>
      </c>
      <c r="I89" s="191">
        <f t="shared" si="42"/>
        <v>0</v>
      </c>
      <c r="J89" s="74">
        <f t="shared" si="42"/>
        <v>0</v>
      </c>
      <c r="K89" s="74">
        <f t="shared" si="42"/>
        <v>0</v>
      </c>
      <c r="L89" s="74">
        <f t="shared" si="42"/>
        <v>0</v>
      </c>
      <c r="M89" s="74">
        <f t="shared" si="42"/>
        <v>0</v>
      </c>
      <c r="N89" s="74">
        <f t="shared" si="42"/>
        <v>0</v>
      </c>
      <c r="O89" s="74">
        <f t="shared" si="42"/>
        <v>0</v>
      </c>
      <c r="P89" s="74">
        <f t="shared" si="42"/>
        <v>0</v>
      </c>
      <c r="Q89" s="74">
        <f t="shared" si="42"/>
        <v>0</v>
      </c>
      <c r="R89" s="74">
        <f t="shared" si="42"/>
        <v>0</v>
      </c>
      <c r="S89" s="74">
        <f t="shared" si="42"/>
        <v>0</v>
      </c>
      <c r="T89" s="74">
        <f t="shared" si="42"/>
        <v>0</v>
      </c>
      <c r="U89" s="74">
        <f t="shared" si="42"/>
        <v>0</v>
      </c>
      <c r="V89" s="74">
        <f t="shared" si="42"/>
        <v>0</v>
      </c>
      <c r="W89" s="74">
        <f t="shared" si="42"/>
        <v>0</v>
      </c>
      <c r="X89" s="74">
        <f t="shared" si="42"/>
        <v>0</v>
      </c>
      <c r="Y89" s="74">
        <f t="shared" si="42"/>
        <v>0</v>
      </c>
      <c r="Z89" s="74">
        <f t="shared" si="42"/>
        <v>0</v>
      </c>
      <c r="AA89" s="74">
        <f t="shared" si="42"/>
        <v>0</v>
      </c>
      <c r="AB89" s="74">
        <f t="shared" si="42"/>
        <v>0</v>
      </c>
      <c r="AC89" s="74">
        <f t="shared" si="42"/>
        <v>0</v>
      </c>
      <c r="AD89" s="74">
        <f t="shared" si="42"/>
        <v>0</v>
      </c>
      <c r="AE89" s="74">
        <f t="shared" si="42"/>
        <v>0</v>
      </c>
      <c r="AF89" s="74">
        <f t="shared" si="42"/>
        <v>0</v>
      </c>
      <c r="AG89" s="74">
        <f t="shared" si="42"/>
        <v>0</v>
      </c>
      <c r="AH89" s="74">
        <f t="shared" si="42"/>
        <v>0</v>
      </c>
      <c r="AI89" s="75">
        <f t="shared" si="42"/>
        <v>0</v>
      </c>
    </row>
    <row r="90" spans="2:35" ht="9">
      <c r="B90" s="55"/>
      <c r="C90" s="76" t="s">
        <v>67</v>
      </c>
      <c r="D90" s="77"/>
      <c r="E90" s="78">
        <f aca="true" t="shared" si="43" ref="E90:AI90">E44</f>
        <v>0</v>
      </c>
      <c r="F90" s="79">
        <f t="shared" si="43"/>
        <v>0</v>
      </c>
      <c r="G90" s="184">
        <f t="shared" si="43"/>
        <v>0</v>
      </c>
      <c r="H90" s="78">
        <f t="shared" si="43"/>
        <v>0</v>
      </c>
      <c r="I90" s="136">
        <f t="shared" si="43"/>
        <v>0</v>
      </c>
      <c r="J90" s="79">
        <f t="shared" si="43"/>
        <v>0</v>
      </c>
      <c r="K90" s="79">
        <f t="shared" si="43"/>
        <v>0</v>
      </c>
      <c r="L90" s="79">
        <f t="shared" si="43"/>
        <v>0</v>
      </c>
      <c r="M90" s="79">
        <f t="shared" si="43"/>
        <v>0</v>
      </c>
      <c r="N90" s="79">
        <f t="shared" si="43"/>
        <v>0</v>
      </c>
      <c r="O90" s="79">
        <f t="shared" si="43"/>
        <v>0</v>
      </c>
      <c r="P90" s="79">
        <f t="shared" si="43"/>
        <v>0</v>
      </c>
      <c r="Q90" s="79">
        <f t="shared" si="43"/>
        <v>0</v>
      </c>
      <c r="R90" s="79">
        <f t="shared" si="43"/>
        <v>0</v>
      </c>
      <c r="S90" s="79">
        <f t="shared" si="43"/>
        <v>0</v>
      </c>
      <c r="T90" s="79">
        <f t="shared" si="43"/>
        <v>0</v>
      </c>
      <c r="U90" s="79">
        <f t="shared" si="43"/>
        <v>0</v>
      </c>
      <c r="V90" s="79">
        <f t="shared" si="43"/>
        <v>0</v>
      </c>
      <c r="W90" s="79">
        <f t="shared" si="43"/>
        <v>0</v>
      </c>
      <c r="X90" s="79">
        <f t="shared" si="43"/>
        <v>0</v>
      </c>
      <c r="Y90" s="79">
        <f t="shared" si="43"/>
        <v>0</v>
      </c>
      <c r="Z90" s="79">
        <f t="shared" si="43"/>
        <v>0</v>
      </c>
      <c r="AA90" s="79">
        <f t="shared" si="43"/>
        <v>0</v>
      </c>
      <c r="AB90" s="79">
        <f t="shared" si="43"/>
        <v>0</v>
      </c>
      <c r="AC90" s="79">
        <f t="shared" si="43"/>
        <v>0</v>
      </c>
      <c r="AD90" s="79">
        <f t="shared" si="43"/>
        <v>0</v>
      </c>
      <c r="AE90" s="79">
        <f t="shared" si="43"/>
        <v>0</v>
      </c>
      <c r="AF90" s="79">
        <f t="shared" si="43"/>
        <v>0</v>
      </c>
      <c r="AG90" s="79">
        <f t="shared" si="43"/>
        <v>0</v>
      </c>
      <c r="AH90" s="79">
        <f t="shared" si="43"/>
        <v>0</v>
      </c>
      <c r="AI90" s="80">
        <f t="shared" si="43"/>
        <v>0</v>
      </c>
    </row>
    <row r="91" spans="2:35" ht="9">
      <c r="B91" s="55"/>
      <c r="C91" s="76" t="s">
        <v>85</v>
      </c>
      <c r="D91" s="77"/>
      <c r="E91" s="78"/>
      <c r="F91" s="79"/>
      <c r="G91" s="184"/>
      <c r="H91" s="78"/>
      <c r="I91" s="136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80">
        <f>MIN(-(AI89+AI90+AI101+AI104+AI107)*D76,0)</f>
        <v>0</v>
      </c>
    </row>
    <row r="92" spans="2:35" ht="9">
      <c r="B92" s="55"/>
      <c r="C92" s="76"/>
      <c r="D92" s="77"/>
      <c r="E92" s="78"/>
      <c r="F92" s="79"/>
      <c r="G92" s="184"/>
      <c r="H92" s="78"/>
      <c r="I92" s="136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80"/>
    </row>
    <row r="93" spans="2:35" ht="9">
      <c r="B93" s="55"/>
      <c r="C93" s="81"/>
      <c r="D93" s="82"/>
      <c r="E93" s="83"/>
      <c r="F93" s="84"/>
      <c r="G93" s="185"/>
      <c r="H93" s="83"/>
      <c r="I93" s="192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5"/>
    </row>
    <row r="94" spans="2:35" ht="9">
      <c r="B94" s="60" t="s">
        <v>129</v>
      </c>
      <c r="C94" s="61"/>
      <c r="D94" s="62"/>
      <c r="E94" s="63">
        <f aca="true" t="shared" si="44" ref="E94:AI94">SUM(E95:E99)</f>
        <v>0</v>
      </c>
      <c r="F94" s="64">
        <f t="shared" si="44"/>
        <v>0</v>
      </c>
      <c r="G94" s="186">
        <f t="shared" si="44"/>
        <v>0</v>
      </c>
      <c r="H94" s="63">
        <f t="shared" si="44"/>
        <v>0</v>
      </c>
      <c r="I94" s="193">
        <f t="shared" si="44"/>
        <v>0</v>
      </c>
      <c r="J94" s="64">
        <f t="shared" si="44"/>
        <v>0</v>
      </c>
      <c r="K94" s="64">
        <f t="shared" si="44"/>
        <v>0</v>
      </c>
      <c r="L94" s="64">
        <f t="shared" si="44"/>
        <v>0</v>
      </c>
      <c r="M94" s="64">
        <f t="shared" si="44"/>
        <v>0</v>
      </c>
      <c r="N94" s="64">
        <f t="shared" si="44"/>
        <v>0</v>
      </c>
      <c r="O94" s="64">
        <f t="shared" si="44"/>
        <v>0</v>
      </c>
      <c r="P94" s="64">
        <f t="shared" si="44"/>
        <v>0</v>
      </c>
      <c r="Q94" s="64">
        <f t="shared" si="44"/>
        <v>0</v>
      </c>
      <c r="R94" s="64">
        <f t="shared" si="44"/>
        <v>0</v>
      </c>
      <c r="S94" s="64">
        <f t="shared" si="44"/>
        <v>0</v>
      </c>
      <c r="T94" s="64">
        <f t="shared" si="44"/>
        <v>0</v>
      </c>
      <c r="U94" s="64">
        <f t="shared" si="44"/>
        <v>0</v>
      </c>
      <c r="V94" s="64">
        <f t="shared" si="44"/>
        <v>0</v>
      </c>
      <c r="W94" s="64">
        <f t="shared" si="44"/>
        <v>0</v>
      </c>
      <c r="X94" s="64">
        <f t="shared" si="44"/>
        <v>0</v>
      </c>
      <c r="Y94" s="64">
        <f t="shared" si="44"/>
        <v>0</v>
      </c>
      <c r="Z94" s="64">
        <f t="shared" si="44"/>
        <v>0</v>
      </c>
      <c r="AA94" s="64">
        <f t="shared" si="44"/>
        <v>0</v>
      </c>
      <c r="AB94" s="64">
        <f t="shared" si="44"/>
        <v>0</v>
      </c>
      <c r="AC94" s="64">
        <f t="shared" si="44"/>
        <v>0</v>
      </c>
      <c r="AD94" s="64">
        <f t="shared" si="44"/>
        <v>0</v>
      </c>
      <c r="AE94" s="64">
        <f t="shared" si="44"/>
        <v>0</v>
      </c>
      <c r="AF94" s="64">
        <f t="shared" si="44"/>
        <v>0</v>
      </c>
      <c r="AG94" s="64">
        <f t="shared" si="44"/>
        <v>0</v>
      </c>
      <c r="AH94" s="64">
        <f t="shared" si="44"/>
        <v>0</v>
      </c>
      <c r="AI94" s="65">
        <f t="shared" si="44"/>
        <v>0</v>
      </c>
    </row>
    <row r="95" spans="2:35" ht="9">
      <c r="B95" s="55"/>
      <c r="C95" s="71" t="s">
        <v>246</v>
      </c>
      <c r="D95" s="72"/>
      <c r="E95" s="73">
        <f>'E-1-6'!E95*'E-1-1'!$E$49</f>
        <v>0</v>
      </c>
      <c r="F95" s="74">
        <f>'E-1-6'!F95*'E-1-1'!$E$49</f>
        <v>0</v>
      </c>
      <c r="G95" s="183">
        <f>'E-1-6'!G95*'E-1-1'!$E$49</f>
        <v>0</v>
      </c>
      <c r="H95" s="73">
        <f>'E-1-6'!H95*'E-1-1'!$E$49</f>
        <v>0</v>
      </c>
      <c r="I95" s="191">
        <f>'E-1-6'!I95*'E-1-1'!$E$49</f>
        <v>0</v>
      </c>
      <c r="J95" s="74">
        <f>'E-1-6'!J95*'E-1-1'!$E$49</f>
        <v>0</v>
      </c>
      <c r="K95" s="74">
        <f>'E-1-6'!K95*'E-1-1'!$E$49</f>
        <v>0</v>
      </c>
      <c r="L95" s="74">
        <f>'E-1-6'!L95*'E-1-1'!$E$49</f>
        <v>0</v>
      </c>
      <c r="M95" s="74">
        <f>'E-1-6'!M95*'E-1-1'!$E$49</f>
        <v>0</v>
      </c>
      <c r="N95" s="74">
        <f>'E-1-6'!N95*'E-1-1'!$E$49</f>
        <v>0</v>
      </c>
      <c r="O95" s="74">
        <f>'E-1-6'!O95*'E-1-1'!$E$49</f>
        <v>0</v>
      </c>
      <c r="P95" s="74">
        <f>'E-1-6'!P95*'E-1-1'!$E$49</f>
        <v>0</v>
      </c>
      <c r="Q95" s="74">
        <f>'E-1-6'!Q95*'E-1-1'!$E$49</f>
        <v>0</v>
      </c>
      <c r="R95" s="74">
        <f>'E-1-6'!R95*'E-1-1'!$E$49</f>
        <v>0</v>
      </c>
      <c r="S95" s="74">
        <f>'E-1-6'!S95*'E-1-1'!$E$49</f>
        <v>0</v>
      </c>
      <c r="T95" s="74">
        <f>'E-1-6'!T95*'E-1-1'!$E$49</f>
        <v>0</v>
      </c>
      <c r="U95" s="74">
        <f>'E-1-6'!U95*'E-1-1'!$E$49</f>
        <v>0</v>
      </c>
      <c r="V95" s="74">
        <f>'E-1-6'!V95*'E-1-1'!$E$49</f>
        <v>0</v>
      </c>
      <c r="W95" s="74">
        <f>'E-1-6'!W95*'E-1-1'!$E$49</f>
        <v>0</v>
      </c>
      <c r="X95" s="74">
        <f>'E-1-6'!X95*'E-1-1'!$E$49</f>
        <v>0</v>
      </c>
      <c r="Y95" s="74">
        <f>'E-1-6'!Y95*'E-1-1'!$E$49</f>
        <v>0</v>
      </c>
      <c r="Z95" s="74">
        <f>'E-1-6'!Z95*'E-1-1'!$E$49</f>
        <v>0</v>
      </c>
      <c r="AA95" s="74">
        <f>'E-1-6'!AA95*'E-1-1'!$E$49</f>
        <v>0</v>
      </c>
      <c r="AB95" s="74">
        <f>'E-1-6'!AB95*'E-1-1'!$E$49</f>
        <v>0</v>
      </c>
      <c r="AC95" s="74">
        <f>'E-1-6'!AC95*'E-1-1'!$E$49</f>
        <v>0</v>
      </c>
      <c r="AD95" s="74">
        <f>'E-1-6'!AD95*'E-1-1'!$E$49</f>
        <v>0</v>
      </c>
      <c r="AE95" s="74">
        <f>'E-1-6'!AE95*'E-1-1'!$E$49</f>
        <v>0</v>
      </c>
      <c r="AF95" s="74">
        <f>'E-1-6'!AF95*'E-1-1'!$E$49</f>
        <v>0</v>
      </c>
      <c r="AG95" s="74">
        <f>'E-1-6'!AG95*'E-1-1'!$E$49</f>
        <v>0</v>
      </c>
      <c r="AH95" s="74">
        <f>'E-1-6'!AH95*'E-1-1'!$E$49</f>
        <v>0</v>
      </c>
      <c r="AI95" s="75">
        <f>'E-1-6'!AI95*'E-1-1'!$E$49</f>
        <v>0</v>
      </c>
    </row>
    <row r="96" spans="2:35" ht="9">
      <c r="B96" s="55"/>
      <c r="C96" s="76"/>
      <c r="D96" s="77"/>
      <c r="E96" s="78"/>
      <c r="F96" s="79"/>
      <c r="G96" s="184"/>
      <c r="H96" s="78"/>
      <c r="I96" s="136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80"/>
    </row>
    <row r="97" spans="2:35" ht="9">
      <c r="B97" s="55"/>
      <c r="C97" s="76"/>
      <c r="D97" s="77"/>
      <c r="E97" s="78"/>
      <c r="F97" s="79"/>
      <c r="G97" s="184"/>
      <c r="H97" s="78"/>
      <c r="I97" s="136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80"/>
    </row>
    <row r="98" spans="2:35" ht="9">
      <c r="B98" s="55"/>
      <c r="C98" s="76"/>
      <c r="D98" s="77"/>
      <c r="E98" s="78"/>
      <c r="F98" s="79"/>
      <c r="G98" s="184"/>
      <c r="H98" s="78"/>
      <c r="I98" s="136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80"/>
    </row>
    <row r="99" spans="2:35" ht="9">
      <c r="B99" s="99"/>
      <c r="C99" s="81"/>
      <c r="D99" s="82"/>
      <c r="E99" s="83"/>
      <c r="F99" s="84"/>
      <c r="G99" s="185"/>
      <c r="H99" s="83"/>
      <c r="I99" s="192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5"/>
    </row>
    <row r="100" spans="2:35" ht="9">
      <c r="B100" s="55" t="s">
        <v>130</v>
      </c>
      <c r="C100" s="46"/>
      <c r="D100" s="56"/>
      <c r="E100" s="57">
        <f aca="true" t="shared" si="45" ref="E100:AI100">SUM(E101:E105)</f>
        <v>0</v>
      </c>
      <c r="F100" s="58">
        <f t="shared" si="45"/>
        <v>0</v>
      </c>
      <c r="G100" s="182">
        <f t="shared" si="45"/>
        <v>0</v>
      </c>
      <c r="H100" s="57">
        <f t="shared" si="45"/>
        <v>0</v>
      </c>
      <c r="I100" s="190">
        <f t="shared" si="45"/>
        <v>0</v>
      </c>
      <c r="J100" s="58">
        <f t="shared" si="45"/>
        <v>0</v>
      </c>
      <c r="K100" s="58">
        <f t="shared" si="45"/>
        <v>0</v>
      </c>
      <c r="L100" s="58">
        <f t="shared" si="45"/>
        <v>0</v>
      </c>
      <c r="M100" s="58">
        <f t="shared" si="45"/>
        <v>0</v>
      </c>
      <c r="N100" s="58">
        <f t="shared" si="45"/>
        <v>0</v>
      </c>
      <c r="O100" s="58">
        <f t="shared" si="45"/>
        <v>0</v>
      </c>
      <c r="P100" s="58">
        <f t="shared" si="45"/>
        <v>0</v>
      </c>
      <c r="Q100" s="58">
        <f t="shared" si="45"/>
        <v>0</v>
      </c>
      <c r="R100" s="58">
        <f t="shared" si="45"/>
        <v>0</v>
      </c>
      <c r="S100" s="58">
        <f t="shared" si="45"/>
        <v>0</v>
      </c>
      <c r="T100" s="58">
        <f t="shared" si="45"/>
        <v>0</v>
      </c>
      <c r="U100" s="58">
        <f t="shared" si="45"/>
        <v>0</v>
      </c>
      <c r="V100" s="58">
        <f t="shared" si="45"/>
        <v>0</v>
      </c>
      <c r="W100" s="58">
        <f t="shared" si="45"/>
        <v>0</v>
      </c>
      <c r="X100" s="58">
        <f t="shared" si="45"/>
        <v>0</v>
      </c>
      <c r="Y100" s="58">
        <f t="shared" si="45"/>
        <v>0</v>
      </c>
      <c r="Z100" s="58">
        <f t="shared" si="45"/>
        <v>0</v>
      </c>
      <c r="AA100" s="58">
        <f t="shared" si="45"/>
        <v>0</v>
      </c>
      <c r="AB100" s="58">
        <f t="shared" si="45"/>
        <v>0</v>
      </c>
      <c r="AC100" s="58">
        <f t="shared" si="45"/>
        <v>0</v>
      </c>
      <c r="AD100" s="58">
        <f t="shared" si="45"/>
        <v>0</v>
      </c>
      <c r="AE100" s="58">
        <f t="shared" si="45"/>
        <v>0</v>
      </c>
      <c r="AF100" s="58">
        <f t="shared" si="45"/>
        <v>0</v>
      </c>
      <c r="AG100" s="58">
        <f t="shared" si="45"/>
        <v>0</v>
      </c>
      <c r="AH100" s="58">
        <f t="shared" si="45"/>
        <v>0</v>
      </c>
      <c r="AI100" s="59">
        <f t="shared" si="45"/>
        <v>0</v>
      </c>
    </row>
    <row r="101" spans="2:35" ht="9">
      <c r="B101" s="55"/>
      <c r="C101" s="71" t="s">
        <v>152</v>
      </c>
      <c r="D101" s="72"/>
      <c r="E101" s="73"/>
      <c r="F101" s="74"/>
      <c r="G101" s="183"/>
      <c r="H101" s="73"/>
      <c r="I101" s="191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5">
        <f>MAX(-SUM(E90:AI90)-SUM(E95:AI95),0)</f>
        <v>0</v>
      </c>
    </row>
    <row r="102" spans="2:35" ht="9">
      <c r="B102" s="55"/>
      <c r="C102" s="76" t="s">
        <v>70</v>
      </c>
      <c r="D102" s="77"/>
      <c r="E102" s="78">
        <f>'E-1-6'!E102*'E-1-1'!$E$49</f>
        <v>0</v>
      </c>
      <c r="F102" s="79">
        <f>'E-1-6'!F102*'E-1-1'!$E$49</f>
        <v>0</v>
      </c>
      <c r="G102" s="184">
        <f>'E-1-6'!G102*'E-1-1'!$E$49</f>
        <v>0</v>
      </c>
      <c r="H102" s="78">
        <f>'E-1-6'!H102*'E-1-1'!$E$49</f>
        <v>0</v>
      </c>
      <c r="I102" s="136">
        <f>'E-1-6'!I102*'E-1-1'!$E$49</f>
        <v>0</v>
      </c>
      <c r="J102" s="79">
        <f>'E-1-6'!J102*'E-1-1'!$E$49</f>
        <v>0</v>
      </c>
      <c r="K102" s="79">
        <f>'E-1-6'!K102*'E-1-1'!$E$49</f>
        <v>0</v>
      </c>
      <c r="L102" s="79">
        <f>'E-1-6'!L102*'E-1-1'!$E$49</f>
        <v>0</v>
      </c>
      <c r="M102" s="79">
        <f>'E-1-6'!M102*'E-1-1'!$E$49</f>
        <v>0</v>
      </c>
      <c r="N102" s="79">
        <f>'E-1-6'!N102*'E-1-1'!$E$49</f>
        <v>0</v>
      </c>
      <c r="O102" s="79">
        <f>'E-1-6'!O102*'E-1-1'!$E$49</f>
        <v>0</v>
      </c>
      <c r="P102" s="79">
        <f>'E-1-6'!P102*'E-1-1'!$E$49</f>
        <v>0</v>
      </c>
      <c r="Q102" s="79">
        <f>'E-1-6'!Q102*'E-1-1'!$E$49</f>
        <v>0</v>
      </c>
      <c r="R102" s="79">
        <f>'E-1-6'!R102*'E-1-1'!$E$49</f>
        <v>0</v>
      </c>
      <c r="S102" s="79">
        <f>'E-1-6'!S102*'E-1-1'!$E$49</f>
        <v>0</v>
      </c>
      <c r="T102" s="79">
        <f>'E-1-6'!T102*'E-1-1'!$E$49</f>
        <v>0</v>
      </c>
      <c r="U102" s="79">
        <f>'E-1-6'!U102*'E-1-1'!$E$49</f>
        <v>0</v>
      </c>
      <c r="V102" s="79">
        <f>'E-1-6'!V102*'E-1-1'!$E$49</f>
        <v>0</v>
      </c>
      <c r="W102" s="79">
        <f>'E-1-6'!W102*'E-1-1'!$E$49</f>
        <v>0</v>
      </c>
      <c r="X102" s="79">
        <f>'E-1-6'!X102*'E-1-1'!$E$49</f>
        <v>0</v>
      </c>
      <c r="Y102" s="79">
        <f>'E-1-6'!Y102*'E-1-1'!$E$49</f>
        <v>0</v>
      </c>
      <c r="Z102" s="79">
        <f>'E-1-6'!Z102*'E-1-1'!$E$49</f>
        <v>0</v>
      </c>
      <c r="AA102" s="79">
        <f>'E-1-6'!AA102*'E-1-1'!$E$49</f>
        <v>0</v>
      </c>
      <c r="AB102" s="79">
        <f>'E-1-6'!AB102*'E-1-1'!$E$49</f>
        <v>0</v>
      </c>
      <c r="AC102" s="79">
        <f>'E-1-6'!AC102*'E-1-1'!$E$49</f>
        <v>0</v>
      </c>
      <c r="AD102" s="79">
        <f>'E-1-6'!AD102*'E-1-1'!$E$49</f>
        <v>0</v>
      </c>
      <c r="AE102" s="79">
        <f>'E-1-6'!AE102*'E-1-1'!$E$49</f>
        <v>0</v>
      </c>
      <c r="AF102" s="79">
        <f>'E-1-6'!AF102*'E-1-1'!$E$49</f>
        <v>0</v>
      </c>
      <c r="AG102" s="79">
        <f>'E-1-6'!AG102*'E-1-1'!$E$49</f>
        <v>0</v>
      </c>
      <c r="AH102" s="79">
        <f>'E-1-6'!AH102*'E-1-1'!$E$49</f>
        <v>0</v>
      </c>
      <c r="AI102" s="80">
        <f>'E-1-6'!AI102*'E-1-1'!$E$49</f>
        <v>0</v>
      </c>
    </row>
    <row r="103" spans="2:35" ht="9">
      <c r="B103" s="55"/>
      <c r="C103" s="76" t="s">
        <v>86</v>
      </c>
      <c r="D103" s="77"/>
      <c r="E103" s="78">
        <f>'E-1-6'!E103*'E-1-1'!$E$49</f>
        <v>0</v>
      </c>
      <c r="F103" s="79">
        <f>'E-1-6'!F103*'E-1-1'!$E$49</f>
        <v>0</v>
      </c>
      <c r="G103" s="187">
        <f>'E-1-6'!G103*'E-1-1'!$E$49</f>
        <v>0</v>
      </c>
      <c r="H103" s="78">
        <f>'E-1-6'!H103*'E-1-1'!$E$49</f>
        <v>0</v>
      </c>
      <c r="I103" s="136">
        <f>'E-1-6'!I103*'E-1-1'!$E$49</f>
        <v>0</v>
      </c>
      <c r="J103" s="79">
        <f>'E-1-6'!J103*'E-1-1'!$E$49</f>
        <v>0</v>
      </c>
      <c r="K103" s="79">
        <f>'E-1-6'!K103*'E-1-1'!$E$49</f>
        <v>0</v>
      </c>
      <c r="L103" s="79">
        <f>'E-1-6'!L103*'E-1-1'!$E$49</f>
        <v>0</v>
      </c>
      <c r="M103" s="79">
        <f>'E-1-6'!M103*'E-1-1'!$E$49</f>
        <v>0</v>
      </c>
      <c r="N103" s="79">
        <f>'E-1-6'!N103*'E-1-1'!$E$49</f>
        <v>0</v>
      </c>
      <c r="O103" s="79">
        <f>'E-1-6'!O103*'E-1-1'!$E$49</f>
        <v>0</v>
      </c>
      <c r="P103" s="79">
        <f>'E-1-6'!P103*'E-1-1'!$E$49</f>
        <v>0</v>
      </c>
      <c r="Q103" s="79">
        <f>'E-1-6'!Q103*'E-1-1'!$E$49</f>
        <v>0</v>
      </c>
      <c r="R103" s="79">
        <f>'E-1-6'!R103*'E-1-1'!$E$49</f>
        <v>0</v>
      </c>
      <c r="S103" s="79">
        <f>'E-1-6'!S103*'E-1-1'!$E$49</f>
        <v>0</v>
      </c>
      <c r="T103" s="79">
        <f>'E-1-6'!T103*'E-1-1'!$E$49</f>
        <v>0</v>
      </c>
      <c r="U103" s="79">
        <f>'E-1-6'!U103*'E-1-1'!$E$49</f>
        <v>0</v>
      </c>
      <c r="V103" s="79">
        <f>'E-1-6'!V103*'E-1-1'!$E$49</f>
        <v>0</v>
      </c>
      <c r="W103" s="79">
        <f>'E-1-6'!W103*'E-1-1'!$E$49</f>
        <v>0</v>
      </c>
      <c r="X103" s="79">
        <f>'E-1-6'!X103*'E-1-1'!$E$49</f>
        <v>0</v>
      </c>
      <c r="Y103" s="79">
        <f>'E-1-6'!Y103*'E-1-1'!$E$49</f>
        <v>0</v>
      </c>
      <c r="Z103" s="79">
        <f>'E-1-6'!Z103*'E-1-1'!$E$49</f>
        <v>0</v>
      </c>
      <c r="AA103" s="79">
        <f>'E-1-6'!AA103*'E-1-1'!$E$49</f>
        <v>0</v>
      </c>
      <c r="AB103" s="79">
        <f>'E-1-6'!AB103*'E-1-1'!$E$49</f>
        <v>0</v>
      </c>
      <c r="AC103" s="79">
        <f>'E-1-6'!AC103*'E-1-1'!$E$49</f>
        <v>0</v>
      </c>
      <c r="AD103" s="79">
        <f>'E-1-6'!AD103*'E-1-1'!$E$49</f>
        <v>0</v>
      </c>
      <c r="AE103" s="79">
        <f>'E-1-6'!AE103*'E-1-1'!$E$49</f>
        <v>0</v>
      </c>
      <c r="AF103" s="79">
        <f>'E-1-6'!AF103*'E-1-1'!$E$49</f>
        <v>0</v>
      </c>
      <c r="AG103" s="79">
        <f>'E-1-6'!AG103*'E-1-1'!$E$49</f>
        <v>0</v>
      </c>
      <c r="AH103" s="79">
        <f>'E-1-6'!AH103*'E-1-1'!$E$49</f>
        <v>0</v>
      </c>
      <c r="AI103" s="80">
        <f>'E-1-6'!AI103*'E-1-1'!$E$49</f>
        <v>0</v>
      </c>
    </row>
    <row r="104" spans="2:35" ht="9">
      <c r="B104" s="55"/>
      <c r="C104" s="76" t="s">
        <v>87</v>
      </c>
      <c r="D104" s="77"/>
      <c r="E104" s="78"/>
      <c r="F104" s="79"/>
      <c r="G104" s="184"/>
      <c r="H104" s="78">
        <f>'E-1-6'!H104*'E-1-1'!$E$49</f>
        <v>0</v>
      </c>
      <c r="I104" s="136">
        <f>'E-1-6'!I104*'E-1-1'!$E$49</f>
        <v>0</v>
      </c>
      <c r="J104" s="79">
        <f>'E-1-6'!J104*'E-1-1'!$E$49</f>
        <v>0</v>
      </c>
      <c r="K104" s="79">
        <f>'E-1-6'!K104*'E-1-1'!$E$49</f>
        <v>0</v>
      </c>
      <c r="L104" s="79">
        <f>'E-1-6'!L104*'E-1-1'!$E$49</f>
        <v>0</v>
      </c>
      <c r="M104" s="79">
        <f>'E-1-6'!M104*'E-1-1'!$E$49</f>
        <v>0</v>
      </c>
      <c r="N104" s="79">
        <f>'E-1-6'!N104*'E-1-1'!$E$49</f>
        <v>0</v>
      </c>
      <c r="O104" s="79">
        <f>'E-1-6'!O104*'E-1-1'!$E$49</f>
        <v>0</v>
      </c>
      <c r="P104" s="79">
        <f>'E-1-6'!P104*'E-1-1'!$E$49</f>
        <v>0</v>
      </c>
      <c r="Q104" s="79">
        <f>'E-1-6'!Q104*'E-1-1'!$E$49</f>
        <v>0</v>
      </c>
      <c r="R104" s="79">
        <f>'E-1-6'!R104*'E-1-1'!$E$49</f>
        <v>0</v>
      </c>
      <c r="S104" s="79">
        <f>'E-1-6'!S104*'E-1-1'!$E$49</f>
        <v>0</v>
      </c>
      <c r="T104" s="79">
        <f>'E-1-6'!T104*'E-1-1'!$E$49</f>
        <v>0</v>
      </c>
      <c r="U104" s="79">
        <f>'E-1-6'!U104*'E-1-1'!$E$49</f>
        <v>0</v>
      </c>
      <c r="V104" s="79">
        <f>'E-1-6'!V104*'E-1-1'!$E$49</f>
        <v>0</v>
      </c>
      <c r="W104" s="79">
        <f>'E-1-6'!W104*'E-1-1'!$E$49</f>
        <v>0</v>
      </c>
      <c r="X104" s="79">
        <f>'E-1-6'!X104*'E-1-1'!$E$49</f>
        <v>0</v>
      </c>
      <c r="Y104" s="79">
        <f>'E-1-6'!Y104*'E-1-1'!$E$49</f>
        <v>0</v>
      </c>
      <c r="Z104" s="79">
        <f>'E-1-6'!Z104*'E-1-1'!$E$49</f>
        <v>0</v>
      </c>
      <c r="AA104" s="79">
        <f>'E-1-6'!AA104*'E-1-1'!$E$49</f>
        <v>0</v>
      </c>
      <c r="AB104" s="79">
        <f>'E-1-6'!AB104*'E-1-1'!$E$49</f>
        <v>0</v>
      </c>
      <c r="AC104" s="79">
        <f>'E-1-6'!AC104*'E-1-1'!$E$49</f>
        <v>0</v>
      </c>
      <c r="AD104" s="79">
        <f>'E-1-6'!AD104*'E-1-1'!$E$49</f>
        <v>0</v>
      </c>
      <c r="AE104" s="79">
        <f>'E-1-6'!AE104*'E-1-1'!$E$49</f>
        <v>0</v>
      </c>
      <c r="AF104" s="79">
        <f>'E-1-6'!AF104*'E-1-1'!$E$49</f>
        <v>0</v>
      </c>
      <c r="AG104" s="79">
        <f>'E-1-6'!AG104*'E-1-1'!$E$49</f>
        <v>0</v>
      </c>
      <c r="AH104" s="79">
        <f>'E-1-6'!AH104*'E-1-1'!$E$49</f>
        <v>0</v>
      </c>
      <c r="AI104" s="80">
        <f>'E-1-6'!AI104*'E-1-1'!$E$49</f>
        <v>0</v>
      </c>
    </row>
    <row r="105" spans="2:35" ht="9">
      <c r="B105" s="55"/>
      <c r="C105" s="81" t="s">
        <v>88</v>
      </c>
      <c r="D105" s="82"/>
      <c r="E105" s="83"/>
      <c r="F105" s="84"/>
      <c r="G105" s="185"/>
      <c r="H105" s="353"/>
      <c r="I105" s="354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6"/>
    </row>
    <row r="106" spans="2:35" ht="9">
      <c r="B106" s="49" t="s">
        <v>89</v>
      </c>
      <c r="C106" s="50"/>
      <c r="D106" s="66"/>
      <c r="E106" s="67">
        <f aca="true" t="shared" si="46" ref="E106:AI106">E88+E94+E100</f>
        <v>0</v>
      </c>
      <c r="F106" s="68">
        <f t="shared" si="46"/>
        <v>0</v>
      </c>
      <c r="G106" s="188">
        <f t="shared" si="46"/>
        <v>0</v>
      </c>
      <c r="H106" s="67">
        <f t="shared" si="46"/>
        <v>0</v>
      </c>
      <c r="I106" s="194">
        <f t="shared" si="46"/>
        <v>0</v>
      </c>
      <c r="J106" s="68">
        <f t="shared" si="46"/>
        <v>0</v>
      </c>
      <c r="K106" s="68">
        <f t="shared" si="46"/>
        <v>0</v>
      </c>
      <c r="L106" s="68">
        <f t="shared" si="46"/>
        <v>0</v>
      </c>
      <c r="M106" s="68">
        <f t="shared" si="46"/>
        <v>0</v>
      </c>
      <c r="N106" s="68">
        <f t="shared" si="46"/>
        <v>0</v>
      </c>
      <c r="O106" s="68">
        <f t="shared" si="46"/>
        <v>0</v>
      </c>
      <c r="P106" s="68">
        <f t="shared" si="46"/>
        <v>0</v>
      </c>
      <c r="Q106" s="68">
        <f t="shared" si="46"/>
        <v>0</v>
      </c>
      <c r="R106" s="68">
        <f t="shared" si="46"/>
        <v>0</v>
      </c>
      <c r="S106" s="68">
        <f t="shared" si="46"/>
        <v>0</v>
      </c>
      <c r="T106" s="68">
        <f t="shared" si="46"/>
        <v>0</v>
      </c>
      <c r="U106" s="68">
        <f t="shared" si="46"/>
        <v>0</v>
      </c>
      <c r="V106" s="68">
        <f t="shared" si="46"/>
        <v>0</v>
      </c>
      <c r="W106" s="68">
        <f t="shared" si="46"/>
        <v>0</v>
      </c>
      <c r="X106" s="68">
        <f t="shared" si="46"/>
        <v>0</v>
      </c>
      <c r="Y106" s="68">
        <f t="shared" si="46"/>
        <v>0</v>
      </c>
      <c r="Z106" s="68">
        <f t="shared" si="46"/>
        <v>0</v>
      </c>
      <c r="AA106" s="68">
        <f t="shared" si="46"/>
        <v>0</v>
      </c>
      <c r="AB106" s="68">
        <f t="shared" si="46"/>
        <v>0</v>
      </c>
      <c r="AC106" s="68">
        <f t="shared" si="46"/>
        <v>0</v>
      </c>
      <c r="AD106" s="68">
        <f t="shared" si="46"/>
        <v>0</v>
      </c>
      <c r="AE106" s="68">
        <f t="shared" si="46"/>
        <v>0</v>
      </c>
      <c r="AF106" s="68">
        <f t="shared" si="46"/>
        <v>0</v>
      </c>
      <c r="AG106" s="68">
        <f t="shared" si="46"/>
        <v>0</v>
      </c>
      <c r="AH106" s="68">
        <f t="shared" si="46"/>
        <v>0</v>
      </c>
      <c r="AI106" s="69">
        <f t="shared" si="46"/>
        <v>0</v>
      </c>
    </row>
    <row r="107" spans="2:35" ht="9">
      <c r="B107" s="49" t="s">
        <v>68</v>
      </c>
      <c r="C107" s="50"/>
      <c r="D107" s="66"/>
      <c r="E107" s="67">
        <v>0</v>
      </c>
      <c r="F107" s="68">
        <f aca="true" t="shared" si="47" ref="F107:AI107">E108</f>
        <v>0</v>
      </c>
      <c r="G107" s="188">
        <f t="shared" si="47"/>
        <v>0</v>
      </c>
      <c r="H107" s="67">
        <f t="shared" si="47"/>
        <v>0</v>
      </c>
      <c r="I107" s="194">
        <f t="shared" si="47"/>
        <v>0</v>
      </c>
      <c r="J107" s="68">
        <f t="shared" si="47"/>
        <v>0</v>
      </c>
      <c r="K107" s="68">
        <f t="shared" si="47"/>
        <v>0</v>
      </c>
      <c r="L107" s="68">
        <f t="shared" si="47"/>
        <v>0</v>
      </c>
      <c r="M107" s="68">
        <f t="shared" si="47"/>
        <v>0</v>
      </c>
      <c r="N107" s="68">
        <f t="shared" si="47"/>
        <v>0</v>
      </c>
      <c r="O107" s="68">
        <f t="shared" si="47"/>
        <v>0</v>
      </c>
      <c r="P107" s="68">
        <f t="shared" si="47"/>
        <v>0</v>
      </c>
      <c r="Q107" s="68">
        <f t="shared" si="47"/>
        <v>0</v>
      </c>
      <c r="R107" s="68">
        <f t="shared" si="47"/>
        <v>0</v>
      </c>
      <c r="S107" s="68">
        <f t="shared" si="47"/>
        <v>0</v>
      </c>
      <c r="T107" s="68">
        <f t="shared" si="47"/>
        <v>0</v>
      </c>
      <c r="U107" s="68">
        <f t="shared" si="47"/>
        <v>0</v>
      </c>
      <c r="V107" s="68">
        <f t="shared" si="47"/>
        <v>0</v>
      </c>
      <c r="W107" s="68">
        <f t="shared" si="47"/>
        <v>0</v>
      </c>
      <c r="X107" s="68">
        <f t="shared" si="47"/>
        <v>0</v>
      </c>
      <c r="Y107" s="68">
        <f t="shared" si="47"/>
        <v>0</v>
      </c>
      <c r="Z107" s="68">
        <f t="shared" si="47"/>
        <v>0</v>
      </c>
      <c r="AA107" s="68">
        <f t="shared" si="47"/>
        <v>0</v>
      </c>
      <c r="AB107" s="68">
        <f t="shared" si="47"/>
        <v>0</v>
      </c>
      <c r="AC107" s="68">
        <f t="shared" si="47"/>
        <v>0</v>
      </c>
      <c r="AD107" s="68">
        <f t="shared" si="47"/>
        <v>0</v>
      </c>
      <c r="AE107" s="68">
        <f t="shared" si="47"/>
        <v>0</v>
      </c>
      <c r="AF107" s="68">
        <f t="shared" si="47"/>
        <v>0</v>
      </c>
      <c r="AG107" s="68">
        <f t="shared" si="47"/>
        <v>0</v>
      </c>
      <c r="AH107" s="68">
        <f t="shared" si="47"/>
        <v>0</v>
      </c>
      <c r="AI107" s="69">
        <f t="shared" si="47"/>
        <v>0</v>
      </c>
    </row>
    <row r="108" spans="2:35" ht="9">
      <c r="B108" s="49" t="s">
        <v>69</v>
      </c>
      <c r="C108" s="50"/>
      <c r="D108" s="66"/>
      <c r="E108" s="67">
        <f aca="true" t="shared" si="48" ref="E108:AI108">SUM(E106:E107)</f>
        <v>0</v>
      </c>
      <c r="F108" s="68">
        <f t="shared" si="48"/>
        <v>0</v>
      </c>
      <c r="G108" s="188">
        <f t="shared" si="48"/>
        <v>0</v>
      </c>
      <c r="H108" s="67">
        <f t="shared" si="48"/>
        <v>0</v>
      </c>
      <c r="I108" s="194">
        <f t="shared" si="48"/>
        <v>0</v>
      </c>
      <c r="J108" s="68">
        <f t="shared" si="48"/>
        <v>0</v>
      </c>
      <c r="K108" s="68">
        <f t="shared" si="48"/>
        <v>0</v>
      </c>
      <c r="L108" s="68">
        <f t="shared" si="48"/>
        <v>0</v>
      </c>
      <c r="M108" s="68">
        <f t="shared" si="48"/>
        <v>0</v>
      </c>
      <c r="N108" s="68">
        <f t="shared" si="48"/>
        <v>0</v>
      </c>
      <c r="O108" s="68">
        <f t="shared" si="48"/>
        <v>0</v>
      </c>
      <c r="P108" s="68">
        <f t="shared" si="48"/>
        <v>0</v>
      </c>
      <c r="Q108" s="68">
        <f t="shared" si="48"/>
        <v>0</v>
      </c>
      <c r="R108" s="68">
        <f t="shared" si="48"/>
        <v>0</v>
      </c>
      <c r="S108" s="68">
        <f t="shared" si="48"/>
        <v>0</v>
      </c>
      <c r="T108" s="68">
        <f t="shared" si="48"/>
        <v>0</v>
      </c>
      <c r="U108" s="68">
        <f t="shared" si="48"/>
        <v>0</v>
      </c>
      <c r="V108" s="68">
        <f t="shared" si="48"/>
        <v>0</v>
      </c>
      <c r="W108" s="68">
        <f t="shared" si="48"/>
        <v>0</v>
      </c>
      <c r="X108" s="68">
        <f t="shared" si="48"/>
        <v>0</v>
      </c>
      <c r="Y108" s="68">
        <f t="shared" si="48"/>
        <v>0</v>
      </c>
      <c r="Z108" s="68">
        <f t="shared" si="48"/>
        <v>0</v>
      </c>
      <c r="AA108" s="68">
        <f t="shared" si="48"/>
        <v>0</v>
      </c>
      <c r="AB108" s="68">
        <f t="shared" si="48"/>
        <v>0</v>
      </c>
      <c r="AC108" s="68">
        <f t="shared" si="48"/>
        <v>0</v>
      </c>
      <c r="AD108" s="68">
        <f t="shared" si="48"/>
        <v>0</v>
      </c>
      <c r="AE108" s="68">
        <f t="shared" si="48"/>
        <v>0</v>
      </c>
      <c r="AF108" s="68">
        <f t="shared" si="48"/>
        <v>0</v>
      </c>
      <c r="AG108" s="68">
        <f t="shared" si="48"/>
        <v>0</v>
      </c>
      <c r="AH108" s="68">
        <f t="shared" si="48"/>
        <v>0</v>
      </c>
      <c r="AI108" s="69">
        <f t="shared" si="48"/>
        <v>0</v>
      </c>
    </row>
    <row r="109" spans="2:33" ht="9">
      <c r="B109" s="46"/>
      <c r="C109" s="46"/>
      <c r="D109" s="46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</row>
    <row r="110" spans="2:33" s="1" customFormat="1" ht="12">
      <c r="B110" s="43" t="s">
        <v>127</v>
      </c>
      <c r="C110" s="43"/>
      <c r="D110" s="43"/>
      <c r="E110" s="43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5" ht="9">
      <c r="B111" s="46"/>
      <c r="C111" s="46"/>
      <c r="D111" s="46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I111" s="48" t="s">
        <v>153</v>
      </c>
    </row>
    <row r="112" spans="2:35" ht="9">
      <c r="B112" s="49"/>
      <c r="C112" s="50"/>
      <c r="D112" s="51" t="s">
        <v>289</v>
      </c>
      <c r="E112" s="52">
        <v>-2</v>
      </c>
      <c r="F112" s="53">
        <v>-1</v>
      </c>
      <c r="G112" s="181">
        <v>0</v>
      </c>
      <c r="H112" s="52">
        <v>1</v>
      </c>
      <c r="I112" s="189">
        <v>2</v>
      </c>
      <c r="J112" s="53">
        <v>3</v>
      </c>
      <c r="K112" s="53">
        <v>4</v>
      </c>
      <c r="L112" s="53">
        <v>5</v>
      </c>
      <c r="M112" s="53">
        <v>6</v>
      </c>
      <c r="N112" s="53">
        <v>7</v>
      </c>
      <c r="O112" s="53">
        <v>8</v>
      </c>
      <c r="P112" s="53">
        <v>9</v>
      </c>
      <c r="Q112" s="53">
        <v>10</v>
      </c>
      <c r="R112" s="53">
        <v>11</v>
      </c>
      <c r="S112" s="53">
        <v>12</v>
      </c>
      <c r="T112" s="53">
        <v>13</v>
      </c>
      <c r="U112" s="53">
        <v>14</v>
      </c>
      <c r="V112" s="53">
        <v>15</v>
      </c>
      <c r="W112" s="53">
        <v>16</v>
      </c>
      <c r="X112" s="53">
        <v>17</v>
      </c>
      <c r="Y112" s="53">
        <v>18</v>
      </c>
      <c r="Z112" s="53">
        <v>19</v>
      </c>
      <c r="AA112" s="53">
        <v>20</v>
      </c>
      <c r="AB112" s="53">
        <v>21</v>
      </c>
      <c r="AC112" s="53">
        <v>22</v>
      </c>
      <c r="AD112" s="53">
        <v>23</v>
      </c>
      <c r="AE112" s="53">
        <v>24</v>
      </c>
      <c r="AF112" s="53">
        <v>25</v>
      </c>
      <c r="AG112" s="53">
        <v>26</v>
      </c>
      <c r="AH112" s="53">
        <v>27</v>
      </c>
      <c r="AI112" s="54">
        <v>28</v>
      </c>
    </row>
    <row r="113" spans="2:35" ht="9">
      <c r="B113" s="100" t="s">
        <v>291</v>
      </c>
      <c r="C113" s="49" t="s">
        <v>129</v>
      </c>
      <c r="D113" s="66"/>
      <c r="E113" s="67">
        <f aca="true" t="shared" si="49" ref="E113:V113">E94</f>
        <v>0</v>
      </c>
      <c r="F113" s="68">
        <f t="shared" si="49"/>
        <v>0</v>
      </c>
      <c r="G113" s="188">
        <f t="shared" si="49"/>
        <v>0</v>
      </c>
      <c r="H113" s="67">
        <f t="shared" si="49"/>
        <v>0</v>
      </c>
      <c r="I113" s="194">
        <f t="shared" si="49"/>
        <v>0</v>
      </c>
      <c r="J113" s="68">
        <f t="shared" si="49"/>
        <v>0</v>
      </c>
      <c r="K113" s="68">
        <f t="shared" si="49"/>
        <v>0</v>
      </c>
      <c r="L113" s="68">
        <f t="shared" si="49"/>
        <v>0</v>
      </c>
      <c r="M113" s="68">
        <f t="shared" si="49"/>
        <v>0</v>
      </c>
      <c r="N113" s="68">
        <f t="shared" si="49"/>
        <v>0</v>
      </c>
      <c r="O113" s="68">
        <f t="shared" si="49"/>
        <v>0</v>
      </c>
      <c r="P113" s="68">
        <f t="shared" si="49"/>
        <v>0</v>
      </c>
      <c r="Q113" s="68">
        <f t="shared" si="49"/>
        <v>0</v>
      </c>
      <c r="R113" s="68">
        <f t="shared" si="49"/>
        <v>0</v>
      </c>
      <c r="S113" s="68">
        <f t="shared" si="49"/>
        <v>0</v>
      </c>
      <c r="T113" s="68">
        <f t="shared" si="49"/>
        <v>0</v>
      </c>
      <c r="U113" s="68">
        <f t="shared" si="49"/>
        <v>0</v>
      </c>
      <c r="V113" s="68">
        <f t="shared" si="49"/>
        <v>0</v>
      </c>
      <c r="W113" s="68">
        <v>0</v>
      </c>
      <c r="X113" s="68">
        <f aca="true" t="shared" si="50" ref="X113:AI113">X94</f>
        <v>0</v>
      </c>
      <c r="Y113" s="68">
        <f t="shared" si="50"/>
        <v>0</v>
      </c>
      <c r="Z113" s="68">
        <f t="shared" si="50"/>
        <v>0</v>
      </c>
      <c r="AA113" s="68">
        <f t="shared" si="50"/>
        <v>0</v>
      </c>
      <c r="AB113" s="68">
        <f t="shared" si="50"/>
        <v>0</v>
      </c>
      <c r="AC113" s="68">
        <f t="shared" si="50"/>
        <v>0</v>
      </c>
      <c r="AD113" s="68">
        <f t="shared" si="50"/>
        <v>0</v>
      </c>
      <c r="AE113" s="68">
        <f t="shared" si="50"/>
        <v>0</v>
      </c>
      <c r="AF113" s="68">
        <f t="shared" si="50"/>
        <v>0</v>
      </c>
      <c r="AG113" s="68">
        <f t="shared" si="50"/>
        <v>0</v>
      </c>
      <c r="AH113" s="68">
        <f t="shared" si="50"/>
        <v>0</v>
      </c>
      <c r="AI113" s="69">
        <f t="shared" si="50"/>
        <v>0</v>
      </c>
    </row>
    <row r="114" spans="2:35" ht="9">
      <c r="B114" s="70"/>
      <c r="C114" s="101" t="s">
        <v>128</v>
      </c>
      <c r="D114" s="102"/>
      <c r="E114" s="103">
        <f aca="true" t="shared" si="51" ref="E114:AI114">E88</f>
        <v>0</v>
      </c>
      <c r="F114" s="104">
        <f t="shared" si="51"/>
        <v>0</v>
      </c>
      <c r="G114" s="195">
        <f t="shared" si="51"/>
        <v>0</v>
      </c>
      <c r="H114" s="103">
        <f t="shared" si="51"/>
        <v>0</v>
      </c>
      <c r="I114" s="199">
        <f t="shared" si="51"/>
        <v>0</v>
      </c>
      <c r="J114" s="104">
        <f t="shared" si="51"/>
        <v>0</v>
      </c>
      <c r="K114" s="104">
        <f t="shared" si="51"/>
        <v>0</v>
      </c>
      <c r="L114" s="104">
        <f t="shared" si="51"/>
        <v>0</v>
      </c>
      <c r="M114" s="104">
        <f t="shared" si="51"/>
        <v>0</v>
      </c>
      <c r="N114" s="104">
        <f t="shared" si="51"/>
        <v>0</v>
      </c>
      <c r="O114" s="104">
        <f t="shared" si="51"/>
        <v>0</v>
      </c>
      <c r="P114" s="104">
        <f t="shared" si="51"/>
        <v>0</v>
      </c>
      <c r="Q114" s="104">
        <f t="shared" si="51"/>
        <v>0</v>
      </c>
      <c r="R114" s="104">
        <f t="shared" si="51"/>
        <v>0</v>
      </c>
      <c r="S114" s="104">
        <f t="shared" si="51"/>
        <v>0</v>
      </c>
      <c r="T114" s="104">
        <f t="shared" si="51"/>
        <v>0</v>
      </c>
      <c r="U114" s="104">
        <f t="shared" si="51"/>
        <v>0</v>
      </c>
      <c r="V114" s="104">
        <f t="shared" si="51"/>
        <v>0</v>
      </c>
      <c r="W114" s="104">
        <f t="shared" si="51"/>
        <v>0</v>
      </c>
      <c r="X114" s="104">
        <f t="shared" si="51"/>
        <v>0</v>
      </c>
      <c r="Y114" s="104">
        <f t="shared" si="51"/>
        <v>0</v>
      </c>
      <c r="Z114" s="104">
        <f t="shared" si="51"/>
        <v>0</v>
      </c>
      <c r="AA114" s="104">
        <f t="shared" si="51"/>
        <v>0</v>
      </c>
      <c r="AB114" s="104">
        <f t="shared" si="51"/>
        <v>0</v>
      </c>
      <c r="AC114" s="104">
        <f t="shared" si="51"/>
        <v>0</v>
      </c>
      <c r="AD114" s="104">
        <f t="shared" si="51"/>
        <v>0</v>
      </c>
      <c r="AE114" s="104">
        <f t="shared" si="51"/>
        <v>0</v>
      </c>
      <c r="AF114" s="104">
        <f t="shared" si="51"/>
        <v>0</v>
      </c>
      <c r="AG114" s="104">
        <f t="shared" si="51"/>
        <v>0</v>
      </c>
      <c r="AH114" s="104">
        <f t="shared" si="51"/>
        <v>0</v>
      </c>
      <c r="AI114" s="105">
        <f t="shared" si="51"/>
        <v>0</v>
      </c>
    </row>
    <row r="115" spans="2:35" ht="9">
      <c r="B115" s="70"/>
      <c r="C115" s="76" t="s">
        <v>90</v>
      </c>
      <c r="D115" s="77"/>
      <c r="E115" s="78"/>
      <c r="F115" s="79"/>
      <c r="G115" s="184"/>
      <c r="H115" s="78"/>
      <c r="I115" s="136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80">
        <f>AI101</f>
        <v>0</v>
      </c>
    </row>
    <row r="116" spans="2:35" ht="9">
      <c r="B116" s="70"/>
      <c r="C116" s="81" t="s">
        <v>115</v>
      </c>
      <c r="D116" s="82"/>
      <c r="E116" s="83">
        <f aca="true" t="shared" si="52" ref="E116:AI116">E45</f>
        <v>0</v>
      </c>
      <c r="F116" s="84">
        <f t="shared" si="52"/>
        <v>0</v>
      </c>
      <c r="G116" s="185">
        <f t="shared" si="52"/>
        <v>0</v>
      </c>
      <c r="H116" s="83">
        <f t="shared" si="52"/>
        <v>0</v>
      </c>
      <c r="I116" s="192">
        <f t="shared" si="52"/>
        <v>0</v>
      </c>
      <c r="J116" s="84">
        <f t="shared" si="52"/>
        <v>0</v>
      </c>
      <c r="K116" s="84">
        <f t="shared" si="52"/>
        <v>0</v>
      </c>
      <c r="L116" s="84">
        <f t="shared" si="52"/>
        <v>0</v>
      </c>
      <c r="M116" s="84">
        <f t="shared" si="52"/>
        <v>0</v>
      </c>
      <c r="N116" s="84">
        <f t="shared" si="52"/>
        <v>0</v>
      </c>
      <c r="O116" s="84">
        <f t="shared" si="52"/>
        <v>0</v>
      </c>
      <c r="P116" s="84">
        <f t="shared" si="52"/>
        <v>0</v>
      </c>
      <c r="Q116" s="84">
        <f t="shared" si="52"/>
        <v>0</v>
      </c>
      <c r="R116" s="84">
        <f t="shared" si="52"/>
        <v>0</v>
      </c>
      <c r="S116" s="84">
        <f t="shared" si="52"/>
        <v>0</v>
      </c>
      <c r="T116" s="84">
        <f t="shared" si="52"/>
        <v>0</v>
      </c>
      <c r="U116" s="84">
        <f t="shared" si="52"/>
        <v>0</v>
      </c>
      <c r="V116" s="84">
        <f t="shared" si="52"/>
        <v>0</v>
      </c>
      <c r="W116" s="84">
        <f t="shared" si="52"/>
        <v>0</v>
      </c>
      <c r="X116" s="84">
        <f t="shared" si="52"/>
        <v>0</v>
      </c>
      <c r="Y116" s="84">
        <f t="shared" si="52"/>
        <v>0</v>
      </c>
      <c r="Z116" s="84">
        <f t="shared" si="52"/>
        <v>0</v>
      </c>
      <c r="AA116" s="84">
        <f t="shared" si="52"/>
        <v>0</v>
      </c>
      <c r="AB116" s="84">
        <f t="shared" si="52"/>
        <v>0</v>
      </c>
      <c r="AC116" s="84">
        <f t="shared" si="52"/>
        <v>0</v>
      </c>
      <c r="AD116" s="84">
        <f t="shared" si="52"/>
        <v>0</v>
      </c>
      <c r="AE116" s="84">
        <f t="shared" si="52"/>
        <v>0</v>
      </c>
      <c r="AF116" s="84">
        <f t="shared" si="52"/>
        <v>0</v>
      </c>
      <c r="AG116" s="84">
        <f t="shared" si="52"/>
        <v>0</v>
      </c>
      <c r="AH116" s="84">
        <f t="shared" si="52"/>
        <v>0</v>
      </c>
      <c r="AI116" s="85">
        <f t="shared" si="52"/>
        <v>0</v>
      </c>
    </row>
    <row r="117" spans="2:35" ht="9">
      <c r="B117" s="70"/>
      <c r="C117" s="49" t="s">
        <v>154</v>
      </c>
      <c r="D117" s="66"/>
      <c r="E117" s="67">
        <f aca="true" t="shared" si="53" ref="E117:AI117">SUM(E113:E116)</f>
        <v>0</v>
      </c>
      <c r="F117" s="68">
        <f t="shared" si="53"/>
        <v>0</v>
      </c>
      <c r="G117" s="188">
        <f t="shared" si="53"/>
        <v>0</v>
      </c>
      <c r="H117" s="67">
        <f t="shared" si="53"/>
        <v>0</v>
      </c>
      <c r="I117" s="194">
        <f t="shared" si="53"/>
        <v>0</v>
      </c>
      <c r="J117" s="68">
        <f t="shared" si="53"/>
        <v>0</v>
      </c>
      <c r="K117" s="68">
        <f t="shared" si="53"/>
        <v>0</v>
      </c>
      <c r="L117" s="68">
        <f t="shared" si="53"/>
        <v>0</v>
      </c>
      <c r="M117" s="68">
        <f t="shared" si="53"/>
        <v>0</v>
      </c>
      <c r="N117" s="68">
        <f t="shared" si="53"/>
        <v>0</v>
      </c>
      <c r="O117" s="68">
        <f t="shared" si="53"/>
        <v>0</v>
      </c>
      <c r="P117" s="68">
        <f t="shared" si="53"/>
        <v>0</v>
      </c>
      <c r="Q117" s="68">
        <f t="shared" si="53"/>
        <v>0</v>
      </c>
      <c r="R117" s="68">
        <f t="shared" si="53"/>
        <v>0</v>
      </c>
      <c r="S117" s="68">
        <f t="shared" si="53"/>
        <v>0</v>
      </c>
      <c r="T117" s="68">
        <f t="shared" si="53"/>
        <v>0</v>
      </c>
      <c r="U117" s="68">
        <f t="shared" si="53"/>
        <v>0</v>
      </c>
      <c r="V117" s="68">
        <f t="shared" si="53"/>
        <v>0</v>
      </c>
      <c r="W117" s="68">
        <f t="shared" si="53"/>
        <v>0</v>
      </c>
      <c r="X117" s="68">
        <f t="shared" si="53"/>
        <v>0</v>
      </c>
      <c r="Y117" s="68">
        <f t="shared" si="53"/>
        <v>0</v>
      </c>
      <c r="Z117" s="68">
        <f t="shared" si="53"/>
        <v>0</v>
      </c>
      <c r="AA117" s="68">
        <f t="shared" si="53"/>
        <v>0</v>
      </c>
      <c r="AB117" s="68">
        <f t="shared" si="53"/>
        <v>0</v>
      </c>
      <c r="AC117" s="68">
        <f t="shared" si="53"/>
        <v>0</v>
      </c>
      <c r="AD117" s="68">
        <f t="shared" si="53"/>
        <v>0</v>
      </c>
      <c r="AE117" s="68">
        <f t="shared" si="53"/>
        <v>0</v>
      </c>
      <c r="AF117" s="68">
        <f t="shared" si="53"/>
        <v>0</v>
      </c>
      <c r="AG117" s="68">
        <f t="shared" si="53"/>
        <v>0</v>
      </c>
      <c r="AH117" s="68">
        <f t="shared" si="53"/>
        <v>0</v>
      </c>
      <c r="AI117" s="69">
        <f t="shared" si="53"/>
        <v>0</v>
      </c>
    </row>
    <row r="118" spans="2:35" ht="9">
      <c r="B118" s="99"/>
      <c r="C118" s="106" t="s">
        <v>139</v>
      </c>
      <c r="D118" s="107"/>
      <c r="E118" s="108"/>
      <c r="F118" s="109"/>
      <c r="G118" s="196"/>
      <c r="H118" s="108"/>
      <c r="I118" s="200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267" t="str">
        <f>IF(ISERR(IRR($E117:AI117)),"-",IRR($E117:AI117))</f>
        <v>-</v>
      </c>
    </row>
    <row r="119" spans="2:35" ht="9">
      <c r="B119" s="100" t="s">
        <v>319</v>
      </c>
      <c r="C119" s="110" t="s">
        <v>70</v>
      </c>
      <c r="D119" s="107"/>
      <c r="E119" s="111">
        <f aca="true" t="shared" si="54" ref="E119:AI119">-E102</f>
        <v>0</v>
      </c>
      <c r="F119" s="112">
        <f t="shared" si="54"/>
        <v>0</v>
      </c>
      <c r="G119" s="197">
        <f t="shared" si="54"/>
        <v>0</v>
      </c>
      <c r="H119" s="111">
        <f t="shared" si="54"/>
        <v>0</v>
      </c>
      <c r="I119" s="201">
        <f t="shared" si="54"/>
        <v>0</v>
      </c>
      <c r="J119" s="112">
        <f t="shared" si="54"/>
        <v>0</v>
      </c>
      <c r="K119" s="112">
        <f t="shared" si="54"/>
        <v>0</v>
      </c>
      <c r="L119" s="112">
        <f t="shared" si="54"/>
        <v>0</v>
      </c>
      <c r="M119" s="112">
        <f t="shared" si="54"/>
        <v>0</v>
      </c>
      <c r="N119" s="112">
        <f t="shared" si="54"/>
        <v>0</v>
      </c>
      <c r="O119" s="112">
        <f t="shared" si="54"/>
        <v>0</v>
      </c>
      <c r="P119" s="112">
        <f t="shared" si="54"/>
        <v>0</v>
      </c>
      <c r="Q119" s="112">
        <f t="shared" si="54"/>
        <v>0</v>
      </c>
      <c r="R119" s="112">
        <f t="shared" si="54"/>
        <v>0</v>
      </c>
      <c r="S119" s="112">
        <f t="shared" si="54"/>
        <v>0</v>
      </c>
      <c r="T119" s="112">
        <f t="shared" si="54"/>
        <v>0</v>
      </c>
      <c r="U119" s="112">
        <f t="shared" si="54"/>
        <v>0</v>
      </c>
      <c r="V119" s="112">
        <f t="shared" si="54"/>
        <v>0</v>
      </c>
      <c r="W119" s="112">
        <f t="shared" si="54"/>
        <v>0</v>
      </c>
      <c r="X119" s="112">
        <f t="shared" si="54"/>
        <v>0</v>
      </c>
      <c r="Y119" s="112">
        <f t="shared" si="54"/>
        <v>0</v>
      </c>
      <c r="Z119" s="112">
        <f t="shared" si="54"/>
        <v>0</v>
      </c>
      <c r="AA119" s="112">
        <f t="shared" si="54"/>
        <v>0</v>
      </c>
      <c r="AB119" s="112">
        <f t="shared" si="54"/>
        <v>0</v>
      </c>
      <c r="AC119" s="112">
        <f t="shared" si="54"/>
        <v>0</v>
      </c>
      <c r="AD119" s="112">
        <f t="shared" si="54"/>
        <v>0</v>
      </c>
      <c r="AE119" s="112">
        <f t="shared" si="54"/>
        <v>0</v>
      </c>
      <c r="AF119" s="112">
        <f t="shared" si="54"/>
        <v>0</v>
      </c>
      <c r="AG119" s="112">
        <f t="shared" si="54"/>
        <v>0</v>
      </c>
      <c r="AH119" s="112">
        <f t="shared" si="54"/>
        <v>0</v>
      </c>
      <c r="AI119" s="113">
        <f t="shared" si="54"/>
        <v>0</v>
      </c>
    </row>
    <row r="120" spans="2:35" ht="9">
      <c r="B120" s="70"/>
      <c r="C120" s="71" t="s">
        <v>318</v>
      </c>
      <c r="D120" s="72"/>
      <c r="E120" s="73"/>
      <c r="F120" s="74"/>
      <c r="G120" s="183"/>
      <c r="H120" s="393"/>
      <c r="I120" s="394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6"/>
    </row>
    <row r="121" spans="2:35" ht="9">
      <c r="B121" s="70"/>
      <c r="C121" s="50" t="s">
        <v>155</v>
      </c>
      <c r="D121" s="66"/>
      <c r="E121" s="67">
        <f aca="true" t="shared" si="55" ref="E121:AI121">SUM(E119:E120)</f>
        <v>0</v>
      </c>
      <c r="F121" s="68">
        <f t="shared" si="55"/>
        <v>0</v>
      </c>
      <c r="G121" s="188">
        <f t="shared" si="55"/>
        <v>0</v>
      </c>
      <c r="H121" s="67">
        <f t="shared" si="55"/>
        <v>0</v>
      </c>
      <c r="I121" s="194">
        <f t="shared" si="55"/>
        <v>0</v>
      </c>
      <c r="J121" s="68">
        <f t="shared" si="55"/>
        <v>0</v>
      </c>
      <c r="K121" s="68">
        <f t="shared" si="55"/>
        <v>0</v>
      </c>
      <c r="L121" s="68">
        <f t="shared" si="55"/>
        <v>0</v>
      </c>
      <c r="M121" s="68">
        <f t="shared" si="55"/>
        <v>0</v>
      </c>
      <c r="N121" s="68">
        <f t="shared" si="55"/>
        <v>0</v>
      </c>
      <c r="O121" s="68">
        <f t="shared" si="55"/>
        <v>0</v>
      </c>
      <c r="P121" s="68">
        <f t="shared" si="55"/>
        <v>0</v>
      </c>
      <c r="Q121" s="68">
        <f t="shared" si="55"/>
        <v>0</v>
      </c>
      <c r="R121" s="68">
        <f t="shared" si="55"/>
        <v>0</v>
      </c>
      <c r="S121" s="68">
        <f t="shared" si="55"/>
        <v>0</v>
      </c>
      <c r="T121" s="68">
        <f t="shared" si="55"/>
        <v>0</v>
      </c>
      <c r="U121" s="68">
        <f t="shared" si="55"/>
        <v>0</v>
      </c>
      <c r="V121" s="68">
        <f t="shared" si="55"/>
        <v>0</v>
      </c>
      <c r="W121" s="68">
        <f t="shared" si="55"/>
        <v>0</v>
      </c>
      <c r="X121" s="68">
        <f t="shared" si="55"/>
        <v>0</v>
      </c>
      <c r="Y121" s="68">
        <f t="shared" si="55"/>
        <v>0</v>
      </c>
      <c r="Z121" s="68">
        <f t="shared" si="55"/>
        <v>0</v>
      </c>
      <c r="AA121" s="68">
        <f t="shared" si="55"/>
        <v>0</v>
      </c>
      <c r="AB121" s="68">
        <f t="shared" si="55"/>
        <v>0</v>
      </c>
      <c r="AC121" s="68">
        <f t="shared" si="55"/>
        <v>0</v>
      </c>
      <c r="AD121" s="68">
        <f t="shared" si="55"/>
        <v>0</v>
      </c>
      <c r="AE121" s="68">
        <f t="shared" si="55"/>
        <v>0</v>
      </c>
      <c r="AF121" s="68">
        <f t="shared" si="55"/>
        <v>0</v>
      </c>
      <c r="AG121" s="68">
        <f t="shared" si="55"/>
        <v>0</v>
      </c>
      <c r="AH121" s="68">
        <f t="shared" si="55"/>
        <v>0</v>
      </c>
      <c r="AI121" s="69">
        <f t="shared" si="55"/>
        <v>0</v>
      </c>
    </row>
    <row r="122" spans="2:35" ht="9">
      <c r="B122" s="99"/>
      <c r="C122" s="110" t="s">
        <v>319</v>
      </c>
      <c r="D122" s="107"/>
      <c r="E122" s="108"/>
      <c r="F122" s="109"/>
      <c r="G122" s="196"/>
      <c r="H122" s="108"/>
      <c r="I122" s="200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267" t="str">
        <f>IF(ISERR(IRR($E121:AI121)),"-",IRR($E121:AI121))</f>
        <v>-</v>
      </c>
    </row>
    <row r="123" spans="2:35" ht="9">
      <c r="B123" s="100" t="s">
        <v>156</v>
      </c>
      <c r="C123" s="71" t="s">
        <v>157</v>
      </c>
      <c r="D123" s="72"/>
      <c r="E123" s="73">
        <f aca="true" t="shared" si="56" ref="E123:AI123">E88</f>
        <v>0</v>
      </c>
      <c r="F123" s="74">
        <f t="shared" si="56"/>
        <v>0</v>
      </c>
      <c r="G123" s="183">
        <f t="shared" si="56"/>
        <v>0</v>
      </c>
      <c r="H123" s="73">
        <f t="shared" si="56"/>
        <v>0</v>
      </c>
      <c r="I123" s="191">
        <f t="shared" si="56"/>
        <v>0</v>
      </c>
      <c r="J123" s="74">
        <f t="shared" si="56"/>
        <v>0</v>
      </c>
      <c r="K123" s="74">
        <f t="shared" si="56"/>
        <v>0</v>
      </c>
      <c r="L123" s="74">
        <f t="shared" si="56"/>
        <v>0</v>
      </c>
      <c r="M123" s="74">
        <f t="shared" si="56"/>
        <v>0</v>
      </c>
      <c r="N123" s="74">
        <f t="shared" si="56"/>
        <v>0</v>
      </c>
      <c r="O123" s="74">
        <f t="shared" si="56"/>
        <v>0</v>
      </c>
      <c r="P123" s="74">
        <f t="shared" si="56"/>
        <v>0</v>
      </c>
      <c r="Q123" s="74">
        <f t="shared" si="56"/>
        <v>0</v>
      </c>
      <c r="R123" s="74">
        <f t="shared" si="56"/>
        <v>0</v>
      </c>
      <c r="S123" s="74">
        <f t="shared" si="56"/>
        <v>0</v>
      </c>
      <c r="T123" s="74">
        <f t="shared" si="56"/>
        <v>0</v>
      </c>
      <c r="U123" s="74">
        <f t="shared" si="56"/>
        <v>0</v>
      </c>
      <c r="V123" s="74">
        <f t="shared" si="56"/>
        <v>0</v>
      </c>
      <c r="W123" s="74">
        <f t="shared" si="56"/>
        <v>0</v>
      </c>
      <c r="X123" s="74">
        <f t="shared" si="56"/>
        <v>0</v>
      </c>
      <c r="Y123" s="74">
        <f t="shared" si="56"/>
        <v>0</v>
      </c>
      <c r="Z123" s="74">
        <f t="shared" si="56"/>
        <v>0</v>
      </c>
      <c r="AA123" s="74">
        <f t="shared" si="56"/>
        <v>0</v>
      </c>
      <c r="AB123" s="74">
        <f t="shared" si="56"/>
        <v>0</v>
      </c>
      <c r="AC123" s="74">
        <f t="shared" si="56"/>
        <v>0</v>
      </c>
      <c r="AD123" s="74">
        <f t="shared" si="56"/>
        <v>0</v>
      </c>
      <c r="AE123" s="74">
        <f t="shared" si="56"/>
        <v>0</v>
      </c>
      <c r="AF123" s="74">
        <f t="shared" si="56"/>
        <v>0</v>
      </c>
      <c r="AG123" s="74">
        <f t="shared" si="56"/>
        <v>0</v>
      </c>
      <c r="AH123" s="74">
        <f t="shared" si="56"/>
        <v>0</v>
      </c>
      <c r="AI123" s="75">
        <f t="shared" si="56"/>
        <v>0</v>
      </c>
    </row>
    <row r="124" spans="2:35" ht="9">
      <c r="B124" s="70" t="s">
        <v>158</v>
      </c>
      <c r="C124" s="76" t="s">
        <v>159</v>
      </c>
      <c r="D124" s="77"/>
      <c r="E124" s="78">
        <f aca="true" t="shared" si="57" ref="E124:AI124">E94</f>
        <v>0</v>
      </c>
      <c r="F124" s="79">
        <f t="shared" si="57"/>
        <v>0</v>
      </c>
      <c r="G124" s="184">
        <f t="shared" si="57"/>
        <v>0</v>
      </c>
      <c r="H124" s="78">
        <f t="shared" si="57"/>
        <v>0</v>
      </c>
      <c r="I124" s="136">
        <f t="shared" si="57"/>
        <v>0</v>
      </c>
      <c r="J124" s="79">
        <f t="shared" si="57"/>
        <v>0</v>
      </c>
      <c r="K124" s="79">
        <f t="shared" si="57"/>
        <v>0</v>
      </c>
      <c r="L124" s="79">
        <f t="shared" si="57"/>
        <v>0</v>
      </c>
      <c r="M124" s="79">
        <f t="shared" si="57"/>
        <v>0</v>
      </c>
      <c r="N124" s="79">
        <f t="shared" si="57"/>
        <v>0</v>
      </c>
      <c r="O124" s="79">
        <f t="shared" si="57"/>
        <v>0</v>
      </c>
      <c r="P124" s="79">
        <f t="shared" si="57"/>
        <v>0</v>
      </c>
      <c r="Q124" s="79">
        <f t="shared" si="57"/>
        <v>0</v>
      </c>
      <c r="R124" s="79">
        <f t="shared" si="57"/>
        <v>0</v>
      </c>
      <c r="S124" s="79">
        <f t="shared" si="57"/>
        <v>0</v>
      </c>
      <c r="T124" s="79">
        <f t="shared" si="57"/>
        <v>0</v>
      </c>
      <c r="U124" s="79">
        <f t="shared" si="57"/>
        <v>0</v>
      </c>
      <c r="V124" s="79">
        <f t="shared" si="57"/>
        <v>0</v>
      </c>
      <c r="W124" s="79">
        <f t="shared" si="57"/>
        <v>0</v>
      </c>
      <c r="X124" s="79">
        <f t="shared" si="57"/>
        <v>0</v>
      </c>
      <c r="Y124" s="79">
        <f t="shared" si="57"/>
        <v>0</v>
      </c>
      <c r="Z124" s="79">
        <f t="shared" si="57"/>
        <v>0</v>
      </c>
      <c r="AA124" s="79">
        <f t="shared" si="57"/>
        <v>0</v>
      </c>
      <c r="AB124" s="79">
        <f t="shared" si="57"/>
        <v>0</v>
      </c>
      <c r="AC124" s="79">
        <f t="shared" si="57"/>
        <v>0</v>
      </c>
      <c r="AD124" s="79">
        <f t="shared" si="57"/>
        <v>0</v>
      </c>
      <c r="AE124" s="79">
        <f t="shared" si="57"/>
        <v>0</v>
      </c>
      <c r="AF124" s="79">
        <f t="shared" si="57"/>
        <v>0</v>
      </c>
      <c r="AG124" s="79">
        <f t="shared" si="57"/>
        <v>0</v>
      </c>
      <c r="AH124" s="79">
        <f t="shared" si="57"/>
        <v>0</v>
      </c>
      <c r="AI124" s="80">
        <f t="shared" si="57"/>
        <v>0</v>
      </c>
    </row>
    <row r="125" spans="2:35" ht="9">
      <c r="B125" s="70"/>
      <c r="C125" s="76" t="s">
        <v>70</v>
      </c>
      <c r="D125" s="77"/>
      <c r="E125" s="78">
        <f aca="true" t="shared" si="58" ref="E125:AI125">E102</f>
        <v>0</v>
      </c>
      <c r="F125" s="79">
        <f t="shared" si="58"/>
        <v>0</v>
      </c>
      <c r="G125" s="184">
        <f t="shared" si="58"/>
        <v>0</v>
      </c>
      <c r="H125" s="78">
        <f t="shared" si="58"/>
        <v>0</v>
      </c>
      <c r="I125" s="136">
        <f t="shared" si="58"/>
        <v>0</v>
      </c>
      <c r="J125" s="79">
        <f t="shared" si="58"/>
        <v>0</v>
      </c>
      <c r="K125" s="79">
        <f t="shared" si="58"/>
        <v>0</v>
      </c>
      <c r="L125" s="79">
        <f t="shared" si="58"/>
        <v>0</v>
      </c>
      <c r="M125" s="79">
        <f t="shared" si="58"/>
        <v>0</v>
      </c>
      <c r="N125" s="79">
        <f t="shared" si="58"/>
        <v>0</v>
      </c>
      <c r="O125" s="79">
        <f t="shared" si="58"/>
        <v>0</v>
      </c>
      <c r="P125" s="79">
        <f t="shared" si="58"/>
        <v>0</v>
      </c>
      <c r="Q125" s="79">
        <f t="shared" si="58"/>
        <v>0</v>
      </c>
      <c r="R125" s="79">
        <f t="shared" si="58"/>
        <v>0</v>
      </c>
      <c r="S125" s="79">
        <f t="shared" si="58"/>
        <v>0</v>
      </c>
      <c r="T125" s="79">
        <f t="shared" si="58"/>
        <v>0</v>
      </c>
      <c r="U125" s="79">
        <f t="shared" si="58"/>
        <v>0</v>
      </c>
      <c r="V125" s="79">
        <f t="shared" si="58"/>
        <v>0</v>
      </c>
      <c r="W125" s="79">
        <f t="shared" si="58"/>
        <v>0</v>
      </c>
      <c r="X125" s="79">
        <f t="shared" si="58"/>
        <v>0</v>
      </c>
      <c r="Y125" s="79">
        <f t="shared" si="58"/>
        <v>0</v>
      </c>
      <c r="Z125" s="79">
        <f t="shared" si="58"/>
        <v>0</v>
      </c>
      <c r="AA125" s="79">
        <f t="shared" si="58"/>
        <v>0</v>
      </c>
      <c r="AB125" s="79">
        <f t="shared" si="58"/>
        <v>0</v>
      </c>
      <c r="AC125" s="79">
        <f t="shared" si="58"/>
        <v>0</v>
      </c>
      <c r="AD125" s="79">
        <f t="shared" si="58"/>
        <v>0</v>
      </c>
      <c r="AE125" s="79">
        <f t="shared" si="58"/>
        <v>0</v>
      </c>
      <c r="AF125" s="79">
        <f t="shared" si="58"/>
        <v>0</v>
      </c>
      <c r="AG125" s="79">
        <f t="shared" si="58"/>
        <v>0</v>
      </c>
      <c r="AH125" s="79">
        <f t="shared" si="58"/>
        <v>0</v>
      </c>
      <c r="AI125" s="80">
        <f t="shared" si="58"/>
        <v>0</v>
      </c>
    </row>
    <row r="126" spans="2:35" ht="9">
      <c r="B126" s="70"/>
      <c r="C126" s="76" t="s">
        <v>86</v>
      </c>
      <c r="D126" s="77"/>
      <c r="E126" s="78">
        <f aca="true" t="shared" si="59" ref="E126:AI126">E103</f>
        <v>0</v>
      </c>
      <c r="F126" s="79">
        <f t="shared" si="59"/>
        <v>0</v>
      </c>
      <c r="G126" s="184">
        <f t="shared" si="59"/>
        <v>0</v>
      </c>
      <c r="H126" s="78">
        <f t="shared" si="59"/>
        <v>0</v>
      </c>
      <c r="I126" s="136">
        <f t="shared" si="59"/>
        <v>0</v>
      </c>
      <c r="J126" s="79">
        <f t="shared" si="59"/>
        <v>0</v>
      </c>
      <c r="K126" s="79">
        <f t="shared" si="59"/>
        <v>0</v>
      </c>
      <c r="L126" s="79">
        <f t="shared" si="59"/>
        <v>0</v>
      </c>
      <c r="M126" s="79">
        <f t="shared" si="59"/>
        <v>0</v>
      </c>
      <c r="N126" s="79">
        <f t="shared" si="59"/>
        <v>0</v>
      </c>
      <c r="O126" s="79">
        <f t="shared" si="59"/>
        <v>0</v>
      </c>
      <c r="P126" s="79">
        <f t="shared" si="59"/>
        <v>0</v>
      </c>
      <c r="Q126" s="79">
        <f t="shared" si="59"/>
        <v>0</v>
      </c>
      <c r="R126" s="79">
        <f t="shared" si="59"/>
        <v>0</v>
      </c>
      <c r="S126" s="79">
        <f t="shared" si="59"/>
        <v>0</v>
      </c>
      <c r="T126" s="79">
        <f t="shared" si="59"/>
        <v>0</v>
      </c>
      <c r="U126" s="79">
        <f t="shared" si="59"/>
        <v>0</v>
      </c>
      <c r="V126" s="79">
        <f t="shared" si="59"/>
        <v>0</v>
      </c>
      <c r="W126" s="79">
        <f t="shared" si="59"/>
        <v>0</v>
      </c>
      <c r="X126" s="79">
        <f t="shared" si="59"/>
        <v>0</v>
      </c>
      <c r="Y126" s="79">
        <f t="shared" si="59"/>
        <v>0</v>
      </c>
      <c r="Z126" s="79">
        <f t="shared" si="59"/>
        <v>0</v>
      </c>
      <c r="AA126" s="79">
        <f t="shared" si="59"/>
        <v>0</v>
      </c>
      <c r="AB126" s="79">
        <f t="shared" si="59"/>
        <v>0</v>
      </c>
      <c r="AC126" s="79">
        <f t="shared" si="59"/>
        <v>0</v>
      </c>
      <c r="AD126" s="79">
        <f t="shared" si="59"/>
        <v>0</v>
      </c>
      <c r="AE126" s="79">
        <f t="shared" si="59"/>
        <v>0</v>
      </c>
      <c r="AF126" s="79">
        <f t="shared" si="59"/>
        <v>0</v>
      </c>
      <c r="AG126" s="79">
        <f t="shared" si="59"/>
        <v>0</v>
      </c>
      <c r="AH126" s="79">
        <f t="shared" si="59"/>
        <v>0</v>
      </c>
      <c r="AI126" s="80">
        <f t="shared" si="59"/>
        <v>0</v>
      </c>
    </row>
    <row r="127" spans="2:35" ht="9">
      <c r="B127" s="70"/>
      <c r="C127" s="76" t="s">
        <v>290</v>
      </c>
      <c r="D127" s="77"/>
      <c r="E127" s="78">
        <f aca="true" t="shared" si="60" ref="E127:AI127">E45</f>
        <v>0</v>
      </c>
      <c r="F127" s="79">
        <f t="shared" si="60"/>
        <v>0</v>
      </c>
      <c r="G127" s="184">
        <f t="shared" si="60"/>
        <v>0</v>
      </c>
      <c r="H127" s="78">
        <f t="shared" si="60"/>
        <v>0</v>
      </c>
      <c r="I127" s="136">
        <f t="shared" si="60"/>
        <v>0</v>
      </c>
      <c r="J127" s="79">
        <f t="shared" si="60"/>
        <v>0</v>
      </c>
      <c r="K127" s="79">
        <f t="shared" si="60"/>
        <v>0</v>
      </c>
      <c r="L127" s="79">
        <f t="shared" si="60"/>
        <v>0</v>
      </c>
      <c r="M127" s="79">
        <f t="shared" si="60"/>
        <v>0</v>
      </c>
      <c r="N127" s="79">
        <f t="shared" si="60"/>
        <v>0</v>
      </c>
      <c r="O127" s="79">
        <f t="shared" si="60"/>
        <v>0</v>
      </c>
      <c r="P127" s="79">
        <f t="shared" si="60"/>
        <v>0</v>
      </c>
      <c r="Q127" s="79">
        <f t="shared" si="60"/>
        <v>0</v>
      </c>
      <c r="R127" s="79">
        <f t="shared" si="60"/>
        <v>0</v>
      </c>
      <c r="S127" s="79">
        <f t="shared" si="60"/>
        <v>0</v>
      </c>
      <c r="T127" s="79">
        <f t="shared" si="60"/>
        <v>0</v>
      </c>
      <c r="U127" s="79">
        <f t="shared" si="60"/>
        <v>0</v>
      </c>
      <c r="V127" s="79">
        <f t="shared" si="60"/>
        <v>0</v>
      </c>
      <c r="W127" s="79">
        <f t="shared" si="60"/>
        <v>0</v>
      </c>
      <c r="X127" s="79">
        <f t="shared" si="60"/>
        <v>0</v>
      </c>
      <c r="Y127" s="79">
        <f t="shared" si="60"/>
        <v>0</v>
      </c>
      <c r="Z127" s="79">
        <f t="shared" si="60"/>
        <v>0</v>
      </c>
      <c r="AA127" s="79">
        <f t="shared" si="60"/>
        <v>0</v>
      </c>
      <c r="AB127" s="79">
        <f t="shared" si="60"/>
        <v>0</v>
      </c>
      <c r="AC127" s="79">
        <f t="shared" si="60"/>
        <v>0</v>
      </c>
      <c r="AD127" s="79">
        <f t="shared" si="60"/>
        <v>0</v>
      </c>
      <c r="AE127" s="79">
        <f t="shared" si="60"/>
        <v>0</v>
      </c>
      <c r="AF127" s="79">
        <f t="shared" si="60"/>
        <v>0</v>
      </c>
      <c r="AG127" s="79">
        <f t="shared" si="60"/>
        <v>0</v>
      </c>
      <c r="AH127" s="79">
        <f t="shared" si="60"/>
        <v>0</v>
      </c>
      <c r="AI127" s="80">
        <f t="shared" si="60"/>
        <v>0</v>
      </c>
    </row>
    <row r="128" spans="2:35" ht="9">
      <c r="B128" s="70"/>
      <c r="C128" s="81" t="s">
        <v>90</v>
      </c>
      <c r="D128" s="82"/>
      <c r="E128" s="83">
        <f aca="true" t="shared" si="61" ref="E128:AI128">E101</f>
        <v>0</v>
      </c>
      <c r="F128" s="84">
        <f t="shared" si="61"/>
        <v>0</v>
      </c>
      <c r="G128" s="185">
        <f t="shared" si="61"/>
        <v>0</v>
      </c>
      <c r="H128" s="83">
        <f t="shared" si="61"/>
        <v>0</v>
      </c>
      <c r="I128" s="192">
        <f t="shared" si="61"/>
        <v>0</v>
      </c>
      <c r="J128" s="84">
        <f t="shared" si="61"/>
        <v>0</v>
      </c>
      <c r="K128" s="84">
        <f t="shared" si="61"/>
        <v>0</v>
      </c>
      <c r="L128" s="84">
        <f t="shared" si="61"/>
        <v>0</v>
      </c>
      <c r="M128" s="84">
        <f t="shared" si="61"/>
        <v>0</v>
      </c>
      <c r="N128" s="84">
        <f t="shared" si="61"/>
        <v>0</v>
      </c>
      <c r="O128" s="84">
        <f t="shared" si="61"/>
        <v>0</v>
      </c>
      <c r="P128" s="84">
        <f t="shared" si="61"/>
        <v>0</v>
      </c>
      <c r="Q128" s="84">
        <f t="shared" si="61"/>
        <v>0</v>
      </c>
      <c r="R128" s="84">
        <f t="shared" si="61"/>
        <v>0</v>
      </c>
      <c r="S128" s="84">
        <f t="shared" si="61"/>
        <v>0</v>
      </c>
      <c r="T128" s="84">
        <f t="shared" si="61"/>
        <v>0</v>
      </c>
      <c r="U128" s="84">
        <f t="shared" si="61"/>
        <v>0</v>
      </c>
      <c r="V128" s="84">
        <f t="shared" si="61"/>
        <v>0</v>
      </c>
      <c r="W128" s="84">
        <f t="shared" si="61"/>
        <v>0</v>
      </c>
      <c r="X128" s="84">
        <f t="shared" si="61"/>
        <v>0</v>
      </c>
      <c r="Y128" s="84">
        <f t="shared" si="61"/>
        <v>0</v>
      </c>
      <c r="Z128" s="84">
        <f t="shared" si="61"/>
        <v>0</v>
      </c>
      <c r="AA128" s="84">
        <f t="shared" si="61"/>
        <v>0</v>
      </c>
      <c r="AB128" s="84">
        <f t="shared" si="61"/>
        <v>0</v>
      </c>
      <c r="AC128" s="84">
        <f t="shared" si="61"/>
        <v>0</v>
      </c>
      <c r="AD128" s="84">
        <f t="shared" si="61"/>
        <v>0</v>
      </c>
      <c r="AE128" s="84">
        <f t="shared" si="61"/>
        <v>0</v>
      </c>
      <c r="AF128" s="84">
        <f t="shared" si="61"/>
        <v>0</v>
      </c>
      <c r="AG128" s="84">
        <f t="shared" si="61"/>
        <v>0</v>
      </c>
      <c r="AH128" s="84">
        <f t="shared" si="61"/>
        <v>0</v>
      </c>
      <c r="AI128" s="85">
        <f t="shared" si="61"/>
        <v>0</v>
      </c>
    </row>
    <row r="129" spans="2:35" ht="9">
      <c r="B129" s="70"/>
      <c r="C129" s="50" t="s">
        <v>340</v>
      </c>
      <c r="D129" s="66"/>
      <c r="E129" s="67"/>
      <c r="F129" s="68"/>
      <c r="G129" s="188"/>
      <c r="H129" s="67">
        <f>'E-1-6'!H129*'E-1-1'!$E$49</f>
        <v>0</v>
      </c>
      <c r="I129" s="194">
        <f>'E-1-6'!I129*'E-1-1'!$E$49</f>
        <v>0</v>
      </c>
      <c r="J129" s="68">
        <f>'E-1-6'!J129*'E-1-1'!$E$49</f>
        <v>0</v>
      </c>
      <c r="K129" s="68">
        <f>'E-1-6'!K129*'E-1-1'!$E$49</f>
        <v>0</v>
      </c>
      <c r="L129" s="68">
        <f>'E-1-6'!L129*'E-1-1'!$E$49</f>
        <v>0</v>
      </c>
      <c r="M129" s="68">
        <f>'E-1-6'!M129*'E-1-1'!$E$49</f>
        <v>0</v>
      </c>
      <c r="N129" s="68">
        <f>'E-1-6'!N129*'E-1-1'!$E$49</f>
        <v>0</v>
      </c>
      <c r="O129" s="68">
        <f>'E-1-6'!O129*'E-1-1'!$E$49</f>
        <v>0</v>
      </c>
      <c r="P129" s="68">
        <f>'E-1-6'!P129*'E-1-1'!$E$49</f>
        <v>0</v>
      </c>
      <c r="Q129" s="68">
        <f>'E-1-6'!Q129*'E-1-1'!$E$49</f>
        <v>0</v>
      </c>
      <c r="R129" s="68">
        <f>'E-1-6'!R129*'E-1-1'!$E$49</f>
        <v>0</v>
      </c>
      <c r="S129" s="68">
        <f>'E-1-6'!S129*'E-1-1'!$E$49</f>
        <v>0</v>
      </c>
      <c r="T129" s="68">
        <f>'E-1-6'!T129*'E-1-1'!$E$49</f>
        <v>0</v>
      </c>
      <c r="U129" s="68">
        <f>'E-1-6'!U129*'E-1-1'!$E$49</f>
        <v>0</v>
      </c>
      <c r="V129" s="68">
        <f>'E-1-6'!V129*'E-1-1'!$E$49</f>
        <v>0</v>
      </c>
      <c r="W129" s="68">
        <f>'E-1-6'!W129*'E-1-1'!$E$49</f>
        <v>0</v>
      </c>
      <c r="X129" s="68">
        <f>'E-1-6'!X129*'E-1-1'!$E$49</f>
        <v>0</v>
      </c>
      <c r="Y129" s="68">
        <f>'E-1-6'!Y129*'E-1-1'!$E$49</f>
        <v>0</v>
      </c>
      <c r="Z129" s="68">
        <f>'E-1-6'!Z129*'E-1-1'!$E$49</f>
        <v>0</v>
      </c>
      <c r="AA129" s="68">
        <f>'E-1-6'!AA129*'E-1-1'!$E$49</f>
        <v>0</v>
      </c>
      <c r="AB129" s="68">
        <f>'E-1-6'!AB129*'E-1-1'!$E$49</f>
        <v>0</v>
      </c>
      <c r="AC129" s="68">
        <f>'E-1-6'!AC129*'E-1-1'!$E$49</f>
        <v>0</v>
      </c>
      <c r="AD129" s="68">
        <f>'E-1-6'!AD129*'E-1-1'!$E$49</f>
        <v>0</v>
      </c>
      <c r="AE129" s="68">
        <f>'E-1-6'!AE129*'E-1-1'!$E$49</f>
        <v>0</v>
      </c>
      <c r="AF129" s="68">
        <f>'E-1-6'!AF129*'E-1-1'!$E$49</f>
        <v>0</v>
      </c>
      <c r="AG129" s="68">
        <f>'E-1-6'!AG129*'E-1-1'!$E$49</f>
        <v>0</v>
      </c>
      <c r="AH129" s="68">
        <f>'E-1-6'!AH129*'E-1-1'!$E$49</f>
        <v>0</v>
      </c>
      <c r="AI129" s="69">
        <f>'E-1-6'!AI129*'E-1-1'!$E$49</f>
        <v>0</v>
      </c>
    </row>
    <row r="130" spans="2:35" ht="9">
      <c r="B130" s="70"/>
      <c r="C130" s="50" t="s">
        <v>160</v>
      </c>
      <c r="D130" s="66"/>
      <c r="E130" s="114"/>
      <c r="F130" s="115"/>
      <c r="G130" s="198"/>
      <c r="H130" s="114"/>
      <c r="I130" s="202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6" t="str">
        <f>IF(ISERR(SUM(E123:AI128)/SUM(E129:AI129)),"-",SUM(E123:AI128)/SUM(E129:AI129))</f>
        <v>-</v>
      </c>
    </row>
    <row r="131" spans="2:35" ht="9">
      <c r="B131" s="99"/>
      <c r="C131" s="50" t="s">
        <v>146</v>
      </c>
      <c r="D131" s="66"/>
      <c r="E131" s="114"/>
      <c r="F131" s="115"/>
      <c r="G131" s="198"/>
      <c r="H131" s="114" t="str">
        <f>IF(ISERR(SUM(H123:H128)/H129),"-",SUM(H123:H128)/H129)</f>
        <v>-</v>
      </c>
      <c r="I131" s="202" t="str">
        <f aca="true" t="shared" si="62" ref="I131:AI131">IF(ISERR(SUM(I123:I128)/I129),"-",SUM(I123:I128)/I129)</f>
        <v>-</v>
      </c>
      <c r="J131" s="115" t="str">
        <f t="shared" si="62"/>
        <v>-</v>
      </c>
      <c r="K131" s="115" t="str">
        <f t="shared" si="62"/>
        <v>-</v>
      </c>
      <c r="L131" s="115" t="str">
        <f t="shared" si="62"/>
        <v>-</v>
      </c>
      <c r="M131" s="115" t="str">
        <f t="shared" si="62"/>
        <v>-</v>
      </c>
      <c r="N131" s="115" t="str">
        <f t="shared" si="62"/>
        <v>-</v>
      </c>
      <c r="O131" s="115" t="str">
        <f t="shared" si="62"/>
        <v>-</v>
      </c>
      <c r="P131" s="115" t="str">
        <f t="shared" si="62"/>
        <v>-</v>
      </c>
      <c r="Q131" s="115" t="str">
        <f t="shared" si="62"/>
        <v>-</v>
      </c>
      <c r="R131" s="115" t="str">
        <f t="shared" si="62"/>
        <v>-</v>
      </c>
      <c r="S131" s="115" t="str">
        <f t="shared" si="62"/>
        <v>-</v>
      </c>
      <c r="T131" s="115" t="str">
        <f t="shared" si="62"/>
        <v>-</v>
      </c>
      <c r="U131" s="115" t="str">
        <f t="shared" si="62"/>
        <v>-</v>
      </c>
      <c r="V131" s="115" t="str">
        <f t="shared" si="62"/>
        <v>-</v>
      </c>
      <c r="W131" s="115" t="str">
        <f t="shared" si="62"/>
        <v>-</v>
      </c>
      <c r="X131" s="115" t="str">
        <f t="shared" si="62"/>
        <v>-</v>
      </c>
      <c r="Y131" s="115" t="str">
        <f t="shared" si="62"/>
        <v>-</v>
      </c>
      <c r="Z131" s="115" t="str">
        <f t="shared" si="62"/>
        <v>-</v>
      </c>
      <c r="AA131" s="115" t="str">
        <f t="shared" si="62"/>
        <v>-</v>
      </c>
      <c r="AB131" s="115" t="str">
        <f t="shared" si="62"/>
        <v>-</v>
      </c>
      <c r="AC131" s="115" t="str">
        <f t="shared" si="62"/>
        <v>-</v>
      </c>
      <c r="AD131" s="115" t="str">
        <f t="shared" si="62"/>
        <v>-</v>
      </c>
      <c r="AE131" s="115" t="str">
        <f t="shared" si="62"/>
        <v>-</v>
      </c>
      <c r="AF131" s="115" t="str">
        <f t="shared" si="62"/>
        <v>-</v>
      </c>
      <c r="AG131" s="115" t="str">
        <f t="shared" si="62"/>
        <v>-</v>
      </c>
      <c r="AH131" s="115" t="str">
        <f t="shared" si="62"/>
        <v>-</v>
      </c>
      <c r="AI131" s="116" t="str">
        <f t="shared" si="62"/>
        <v>-</v>
      </c>
    </row>
    <row r="132" spans="2:25" ht="9">
      <c r="B132" s="46"/>
      <c r="C132" s="46"/>
      <c r="D132" s="46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2:25" s="1" customFormat="1" ht="12" hidden="1">
      <c r="B133" s="43" t="s">
        <v>247</v>
      </c>
      <c r="C133" s="43"/>
      <c r="D133" s="43"/>
      <c r="E133" s="117"/>
      <c r="F133" s="117"/>
      <c r="G133" s="117" t="b">
        <v>0</v>
      </c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</row>
    <row r="134" spans="2:35" ht="9" hidden="1">
      <c r="B134" s="46"/>
      <c r="C134" s="46"/>
      <c r="D134" s="46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AI134" s="48" t="s">
        <v>248</v>
      </c>
    </row>
    <row r="135" spans="2:35" ht="9" hidden="1">
      <c r="B135" s="49"/>
      <c r="C135" s="50"/>
      <c r="D135" s="51" t="s">
        <v>289</v>
      </c>
      <c r="E135" s="52">
        <v>-2</v>
      </c>
      <c r="F135" s="53">
        <v>-1</v>
      </c>
      <c r="G135" s="181">
        <v>0</v>
      </c>
      <c r="H135" s="52">
        <v>1</v>
      </c>
      <c r="I135" s="189">
        <v>2</v>
      </c>
      <c r="J135" s="53">
        <v>3</v>
      </c>
      <c r="K135" s="53">
        <v>4</v>
      </c>
      <c r="L135" s="53">
        <v>5</v>
      </c>
      <c r="M135" s="53">
        <v>6</v>
      </c>
      <c r="N135" s="53">
        <v>7</v>
      </c>
      <c r="O135" s="53">
        <v>8</v>
      </c>
      <c r="P135" s="53">
        <v>9</v>
      </c>
      <c r="Q135" s="53">
        <v>10</v>
      </c>
      <c r="R135" s="53">
        <v>11</v>
      </c>
      <c r="S135" s="53">
        <v>12</v>
      </c>
      <c r="T135" s="53">
        <v>13</v>
      </c>
      <c r="U135" s="53">
        <v>14</v>
      </c>
      <c r="V135" s="53">
        <v>15</v>
      </c>
      <c r="W135" s="53">
        <v>16</v>
      </c>
      <c r="X135" s="53">
        <v>17</v>
      </c>
      <c r="Y135" s="53">
        <v>18</v>
      </c>
      <c r="Z135" s="53">
        <v>19</v>
      </c>
      <c r="AA135" s="53">
        <v>20</v>
      </c>
      <c r="AB135" s="53">
        <v>21</v>
      </c>
      <c r="AC135" s="53">
        <v>22</v>
      </c>
      <c r="AD135" s="53">
        <v>23</v>
      </c>
      <c r="AE135" s="53">
        <v>24</v>
      </c>
      <c r="AF135" s="53">
        <v>25</v>
      </c>
      <c r="AG135" s="53">
        <v>26</v>
      </c>
      <c r="AH135" s="53">
        <v>27</v>
      </c>
      <c r="AI135" s="54">
        <v>28</v>
      </c>
    </row>
    <row r="136" spans="2:35" ht="9" hidden="1">
      <c r="B136" s="49" t="s">
        <v>131</v>
      </c>
      <c r="C136" s="50"/>
      <c r="D136" s="66"/>
      <c r="E136" s="67">
        <f aca="true" t="shared" si="63" ref="E136:AI136">E69</f>
        <v>0</v>
      </c>
      <c r="F136" s="68">
        <f t="shared" si="63"/>
        <v>0</v>
      </c>
      <c r="G136" s="188">
        <f t="shared" si="63"/>
        <v>0</v>
      </c>
      <c r="H136" s="67">
        <f t="shared" si="63"/>
        <v>0</v>
      </c>
      <c r="I136" s="194">
        <f t="shared" si="63"/>
        <v>0</v>
      </c>
      <c r="J136" s="68">
        <f t="shared" si="63"/>
        <v>0</v>
      </c>
      <c r="K136" s="68">
        <f t="shared" si="63"/>
        <v>0</v>
      </c>
      <c r="L136" s="68">
        <f t="shared" si="63"/>
        <v>0</v>
      </c>
      <c r="M136" s="68">
        <f t="shared" si="63"/>
        <v>0</v>
      </c>
      <c r="N136" s="68">
        <f t="shared" si="63"/>
        <v>0</v>
      </c>
      <c r="O136" s="68">
        <f t="shared" si="63"/>
        <v>0</v>
      </c>
      <c r="P136" s="68">
        <f t="shared" si="63"/>
        <v>0</v>
      </c>
      <c r="Q136" s="68">
        <f t="shared" si="63"/>
        <v>0</v>
      </c>
      <c r="R136" s="68">
        <f t="shared" si="63"/>
        <v>0</v>
      </c>
      <c r="S136" s="68">
        <f t="shared" si="63"/>
        <v>0</v>
      </c>
      <c r="T136" s="68">
        <f t="shared" si="63"/>
        <v>0</v>
      </c>
      <c r="U136" s="68">
        <f t="shared" si="63"/>
        <v>0</v>
      </c>
      <c r="V136" s="68">
        <f t="shared" si="63"/>
        <v>0</v>
      </c>
      <c r="W136" s="68">
        <f t="shared" si="63"/>
        <v>0</v>
      </c>
      <c r="X136" s="68">
        <f t="shared" si="63"/>
        <v>0</v>
      </c>
      <c r="Y136" s="68">
        <f t="shared" si="63"/>
        <v>0</v>
      </c>
      <c r="Z136" s="68">
        <f t="shared" si="63"/>
        <v>0</v>
      </c>
      <c r="AA136" s="68">
        <f t="shared" si="63"/>
        <v>0</v>
      </c>
      <c r="AB136" s="68">
        <f t="shared" si="63"/>
        <v>0</v>
      </c>
      <c r="AC136" s="68">
        <f t="shared" si="63"/>
        <v>0</v>
      </c>
      <c r="AD136" s="68">
        <f t="shared" si="63"/>
        <v>0</v>
      </c>
      <c r="AE136" s="68">
        <f t="shared" si="63"/>
        <v>0</v>
      </c>
      <c r="AF136" s="68">
        <f t="shared" si="63"/>
        <v>0</v>
      </c>
      <c r="AG136" s="68">
        <f t="shared" si="63"/>
        <v>0</v>
      </c>
      <c r="AH136" s="68">
        <f t="shared" si="63"/>
        <v>0</v>
      </c>
      <c r="AI136" s="69">
        <f t="shared" si="63"/>
        <v>0</v>
      </c>
    </row>
    <row r="137" spans="2:35" ht="9" hidden="1">
      <c r="B137" s="49" t="s">
        <v>115</v>
      </c>
      <c r="C137" s="50"/>
      <c r="D137" s="66"/>
      <c r="E137" s="67">
        <f aca="true" t="shared" si="64" ref="E137:AI137">E45</f>
        <v>0</v>
      </c>
      <c r="F137" s="68">
        <f t="shared" si="64"/>
        <v>0</v>
      </c>
      <c r="G137" s="188">
        <f t="shared" si="64"/>
        <v>0</v>
      </c>
      <c r="H137" s="67">
        <f t="shared" si="64"/>
        <v>0</v>
      </c>
      <c r="I137" s="194">
        <f t="shared" si="64"/>
        <v>0</v>
      </c>
      <c r="J137" s="68">
        <f t="shared" si="64"/>
        <v>0</v>
      </c>
      <c r="K137" s="68">
        <f t="shared" si="64"/>
        <v>0</v>
      </c>
      <c r="L137" s="68">
        <f t="shared" si="64"/>
        <v>0</v>
      </c>
      <c r="M137" s="68">
        <f t="shared" si="64"/>
        <v>0</v>
      </c>
      <c r="N137" s="68">
        <f t="shared" si="64"/>
        <v>0</v>
      </c>
      <c r="O137" s="68">
        <f t="shared" si="64"/>
        <v>0</v>
      </c>
      <c r="P137" s="68">
        <f t="shared" si="64"/>
        <v>0</v>
      </c>
      <c r="Q137" s="68">
        <f t="shared" si="64"/>
        <v>0</v>
      </c>
      <c r="R137" s="68">
        <f t="shared" si="64"/>
        <v>0</v>
      </c>
      <c r="S137" s="68">
        <f t="shared" si="64"/>
        <v>0</v>
      </c>
      <c r="T137" s="68">
        <f t="shared" si="64"/>
        <v>0</v>
      </c>
      <c r="U137" s="68">
        <f t="shared" si="64"/>
        <v>0</v>
      </c>
      <c r="V137" s="68">
        <f t="shared" si="64"/>
        <v>0</v>
      </c>
      <c r="W137" s="68">
        <f t="shared" si="64"/>
        <v>0</v>
      </c>
      <c r="X137" s="68">
        <f t="shared" si="64"/>
        <v>0</v>
      </c>
      <c r="Y137" s="68">
        <f t="shared" si="64"/>
        <v>0</v>
      </c>
      <c r="Z137" s="68">
        <f t="shared" si="64"/>
        <v>0</v>
      </c>
      <c r="AA137" s="68">
        <f t="shared" si="64"/>
        <v>0</v>
      </c>
      <c r="AB137" s="68">
        <f t="shared" si="64"/>
        <v>0</v>
      </c>
      <c r="AC137" s="68">
        <f t="shared" si="64"/>
        <v>0</v>
      </c>
      <c r="AD137" s="68">
        <f t="shared" si="64"/>
        <v>0</v>
      </c>
      <c r="AE137" s="68">
        <f t="shared" si="64"/>
        <v>0</v>
      </c>
      <c r="AF137" s="68">
        <f t="shared" si="64"/>
        <v>0</v>
      </c>
      <c r="AG137" s="68">
        <f t="shared" si="64"/>
        <v>0</v>
      </c>
      <c r="AH137" s="68">
        <f t="shared" si="64"/>
        <v>0</v>
      </c>
      <c r="AI137" s="69">
        <f t="shared" si="64"/>
        <v>0</v>
      </c>
    </row>
    <row r="138" spans="2:35" ht="9" hidden="1">
      <c r="B138" s="49" t="s">
        <v>91</v>
      </c>
      <c r="C138" s="50"/>
      <c r="D138" s="66"/>
      <c r="E138" s="67">
        <f aca="true" t="shared" si="65" ref="E138:AI138">MAX(E136+E137,0)*$D76</f>
        <v>0</v>
      </c>
      <c r="F138" s="68">
        <f t="shared" si="65"/>
        <v>0</v>
      </c>
      <c r="G138" s="188">
        <f t="shared" si="65"/>
        <v>0</v>
      </c>
      <c r="H138" s="67">
        <f t="shared" si="65"/>
        <v>0</v>
      </c>
      <c r="I138" s="194">
        <f t="shared" si="65"/>
        <v>0</v>
      </c>
      <c r="J138" s="68">
        <f t="shared" si="65"/>
        <v>0</v>
      </c>
      <c r="K138" s="68">
        <f t="shared" si="65"/>
        <v>0</v>
      </c>
      <c r="L138" s="68">
        <f t="shared" si="65"/>
        <v>0</v>
      </c>
      <c r="M138" s="68">
        <f t="shared" si="65"/>
        <v>0</v>
      </c>
      <c r="N138" s="68">
        <f t="shared" si="65"/>
        <v>0</v>
      </c>
      <c r="O138" s="68">
        <f t="shared" si="65"/>
        <v>0</v>
      </c>
      <c r="P138" s="68">
        <f t="shared" si="65"/>
        <v>0</v>
      </c>
      <c r="Q138" s="68">
        <f t="shared" si="65"/>
        <v>0</v>
      </c>
      <c r="R138" s="68">
        <f t="shared" si="65"/>
        <v>0</v>
      </c>
      <c r="S138" s="68">
        <f t="shared" si="65"/>
        <v>0</v>
      </c>
      <c r="T138" s="68">
        <f t="shared" si="65"/>
        <v>0</v>
      </c>
      <c r="U138" s="68">
        <f t="shared" si="65"/>
        <v>0</v>
      </c>
      <c r="V138" s="68">
        <f t="shared" si="65"/>
        <v>0</v>
      </c>
      <c r="W138" s="68">
        <f t="shared" si="65"/>
        <v>0</v>
      </c>
      <c r="X138" s="68">
        <f t="shared" si="65"/>
        <v>0</v>
      </c>
      <c r="Y138" s="68">
        <f t="shared" si="65"/>
        <v>0</v>
      </c>
      <c r="Z138" s="68">
        <f t="shared" si="65"/>
        <v>0</v>
      </c>
      <c r="AA138" s="68">
        <f t="shared" si="65"/>
        <v>0</v>
      </c>
      <c r="AB138" s="68">
        <f t="shared" si="65"/>
        <v>0</v>
      </c>
      <c r="AC138" s="68">
        <f t="shared" si="65"/>
        <v>0</v>
      </c>
      <c r="AD138" s="68">
        <f t="shared" si="65"/>
        <v>0</v>
      </c>
      <c r="AE138" s="68">
        <f t="shared" si="65"/>
        <v>0</v>
      </c>
      <c r="AF138" s="68">
        <f t="shared" si="65"/>
        <v>0</v>
      </c>
      <c r="AG138" s="68">
        <f t="shared" si="65"/>
        <v>0</v>
      </c>
      <c r="AH138" s="68">
        <f t="shared" si="65"/>
        <v>0</v>
      </c>
      <c r="AI138" s="69">
        <f t="shared" si="65"/>
        <v>0</v>
      </c>
    </row>
    <row r="139" spans="2:35" ht="9" hidden="1">
      <c r="B139" s="49" t="s">
        <v>132</v>
      </c>
      <c r="C139" s="50"/>
      <c r="D139" s="66"/>
      <c r="E139" s="67">
        <f aca="true" t="shared" si="66" ref="E139:AI139">E136+E137-E138</f>
        <v>0</v>
      </c>
      <c r="F139" s="68">
        <f t="shared" si="66"/>
        <v>0</v>
      </c>
      <c r="G139" s="188">
        <f t="shared" si="66"/>
        <v>0</v>
      </c>
      <c r="H139" s="67">
        <f t="shared" si="66"/>
        <v>0</v>
      </c>
      <c r="I139" s="194">
        <f t="shared" si="66"/>
        <v>0</v>
      </c>
      <c r="J139" s="68">
        <f t="shared" si="66"/>
        <v>0</v>
      </c>
      <c r="K139" s="68">
        <f t="shared" si="66"/>
        <v>0</v>
      </c>
      <c r="L139" s="68">
        <f t="shared" si="66"/>
        <v>0</v>
      </c>
      <c r="M139" s="68">
        <f t="shared" si="66"/>
        <v>0</v>
      </c>
      <c r="N139" s="68">
        <f t="shared" si="66"/>
        <v>0</v>
      </c>
      <c r="O139" s="68">
        <f t="shared" si="66"/>
        <v>0</v>
      </c>
      <c r="P139" s="68">
        <f t="shared" si="66"/>
        <v>0</v>
      </c>
      <c r="Q139" s="68">
        <f t="shared" si="66"/>
        <v>0</v>
      </c>
      <c r="R139" s="68">
        <f t="shared" si="66"/>
        <v>0</v>
      </c>
      <c r="S139" s="68">
        <f t="shared" si="66"/>
        <v>0</v>
      </c>
      <c r="T139" s="68">
        <f t="shared" si="66"/>
        <v>0</v>
      </c>
      <c r="U139" s="68">
        <f t="shared" si="66"/>
        <v>0</v>
      </c>
      <c r="V139" s="68">
        <f t="shared" si="66"/>
        <v>0</v>
      </c>
      <c r="W139" s="68">
        <f t="shared" si="66"/>
        <v>0</v>
      </c>
      <c r="X139" s="68">
        <f t="shared" si="66"/>
        <v>0</v>
      </c>
      <c r="Y139" s="68">
        <f t="shared" si="66"/>
        <v>0</v>
      </c>
      <c r="Z139" s="68">
        <f t="shared" si="66"/>
        <v>0</v>
      </c>
      <c r="AA139" s="68">
        <f t="shared" si="66"/>
        <v>0</v>
      </c>
      <c r="AB139" s="68">
        <f t="shared" si="66"/>
        <v>0</v>
      </c>
      <c r="AC139" s="68">
        <f t="shared" si="66"/>
        <v>0</v>
      </c>
      <c r="AD139" s="68">
        <f t="shared" si="66"/>
        <v>0</v>
      </c>
      <c r="AE139" s="68">
        <f t="shared" si="66"/>
        <v>0</v>
      </c>
      <c r="AF139" s="68">
        <f t="shared" si="66"/>
        <v>0</v>
      </c>
      <c r="AG139" s="68">
        <f t="shared" si="66"/>
        <v>0</v>
      </c>
      <c r="AH139" s="68">
        <f t="shared" si="66"/>
        <v>0</v>
      </c>
      <c r="AI139" s="69">
        <f t="shared" si="66"/>
        <v>0</v>
      </c>
    </row>
    <row r="140" spans="2:26" ht="9" hidden="1">
      <c r="B140" s="46"/>
      <c r="C140" s="46"/>
      <c r="D140" s="46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2:26" ht="9" hidden="1">
      <c r="B141" s="49" t="s">
        <v>92</v>
      </c>
      <c r="C141" s="66"/>
      <c r="D141" s="118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2:26" ht="9" hidden="1">
      <c r="B142" s="49" t="s">
        <v>93</v>
      </c>
      <c r="C142" s="66"/>
      <c r="D142" s="119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2:26" ht="9" hidden="1">
      <c r="B143" s="49" t="s">
        <v>94</v>
      </c>
      <c r="C143" s="66"/>
      <c r="D143" s="119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2:26" ht="9" hidden="1">
      <c r="B144" s="49" t="s">
        <v>95</v>
      </c>
      <c r="C144" s="66"/>
      <c r="D144" s="119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2:26" ht="9" hidden="1">
      <c r="B145" s="49" t="s">
        <v>96</v>
      </c>
      <c r="C145" s="66"/>
      <c r="D145" s="118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rowBreaks count="1" manualBreakCount="1">
    <brk id="8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B4:L4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3" width="18.75390625" style="1" customWidth="1"/>
    <col min="4" max="4" width="16.75390625" style="1" customWidth="1"/>
    <col min="5" max="12" width="18.75390625" style="1" customWidth="1"/>
    <col min="13" max="16384" width="9.125" style="1" customWidth="1"/>
  </cols>
  <sheetData>
    <row r="4" spans="2:8" ht="15" customHeight="1">
      <c r="B4" s="1" t="s">
        <v>53</v>
      </c>
      <c r="H4" s="1" t="s">
        <v>36</v>
      </c>
    </row>
    <row r="5" ht="15" customHeight="1">
      <c r="L5" s="2" t="s">
        <v>48</v>
      </c>
    </row>
    <row r="6" spans="2:12" ht="15" customHeight="1">
      <c r="B6" s="1" t="s">
        <v>34</v>
      </c>
      <c r="H6" s="3" t="s">
        <v>13</v>
      </c>
      <c r="I6" s="4"/>
      <c r="J6" s="8" t="s">
        <v>14</v>
      </c>
      <c r="K6" s="3" t="s">
        <v>10</v>
      </c>
      <c r="L6" s="4"/>
    </row>
    <row r="7" spans="6:12" ht="15" customHeight="1">
      <c r="F7" s="2" t="s">
        <v>12</v>
      </c>
      <c r="H7" s="3" t="s">
        <v>39</v>
      </c>
      <c r="I7" s="4"/>
      <c r="J7" s="9">
        <f>(SUM('E-1-3'!H15:AI15)*'E-1-1'!D44+SUM('E-1-3'!H16:AI18,'E-1-3'!H29:AI29,'E-1-3'!H46:AI51)+SUM('E-1-3'!H40:AI40)*'E-1-1'!E44+IF('E-1-1'!$N24=1,SUM('E-1-3'!H22:AI22,'E-1-3'!H58:AI59),0)+IF('E-1-1'!$N25=1,SUM('E-1-3'!H23:AI23,'E-1-3'!H60:AI61),0))/28</f>
        <v>0</v>
      </c>
      <c r="K7" s="3" t="s">
        <v>331</v>
      </c>
      <c r="L7" s="4"/>
    </row>
    <row r="8" spans="2:12" ht="15" customHeight="1">
      <c r="B8" s="3" t="s">
        <v>13</v>
      </c>
      <c r="C8" s="4"/>
      <c r="D8" s="8" t="s">
        <v>14</v>
      </c>
      <c r="E8" s="3" t="s">
        <v>10</v>
      </c>
      <c r="F8" s="4"/>
      <c r="H8" s="3" t="s">
        <v>40</v>
      </c>
      <c r="I8" s="4"/>
      <c r="J8" s="9">
        <f>SUM('E-1-6'!H45:AI45)*'E-1-1'!E$44/28*1000</f>
        <v>0</v>
      </c>
      <c r="K8" s="3" t="s">
        <v>35</v>
      </c>
      <c r="L8" s="4"/>
    </row>
    <row r="9" spans="2:12" ht="15" customHeight="1">
      <c r="B9" s="7" t="s">
        <v>168</v>
      </c>
      <c r="C9" s="8">
        <f>IF('E-1-1'!K9="","",'E-1-1'!K9)</f>
      </c>
      <c r="D9" s="36">
        <f>IF('E-1-1'!L9="","",'E-1-1'!L9*'E-1-1'!D$44)</f>
      </c>
      <c r="E9" s="3">
        <f>IF(C9="","","延床面積按分")</f>
      </c>
      <c r="F9" s="4"/>
      <c r="H9" s="7" t="s">
        <v>37</v>
      </c>
      <c r="I9" s="8" t="s">
        <v>224</v>
      </c>
      <c r="J9" s="9">
        <f>'E-1-4'!D23</f>
        <v>0</v>
      </c>
      <c r="K9" s="3"/>
      <c r="L9" s="4"/>
    </row>
    <row r="10" spans="2:12" ht="15" customHeight="1">
      <c r="B10" s="10"/>
      <c r="C10" s="8">
        <f>IF('E-1-1'!K10="","",'E-1-1'!K10)</f>
      </c>
      <c r="D10" s="36">
        <f>IF('E-1-1'!L10="","",'E-1-1'!L10*'E-1-1'!D$44)</f>
      </c>
      <c r="E10" s="3">
        <f aca="true" t="shared" si="0" ref="E10:E16">IF(C10="","","延床面積按分")</f>
      </c>
      <c r="F10" s="4"/>
      <c r="H10" s="10"/>
      <c r="I10" s="8" t="s">
        <v>225</v>
      </c>
      <c r="J10" s="36" t="s">
        <v>162</v>
      </c>
      <c r="K10" s="3"/>
      <c r="L10" s="4"/>
    </row>
    <row r="11" spans="2:12" ht="15" customHeight="1">
      <c r="B11" s="10"/>
      <c r="C11" s="8">
        <f>IF('E-1-1'!K11="","",'E-1-1'!K11)</f>
      </c>
      <c r="D11" s="36">
        <f>IF('E-1-1'!L11="","",'E-1-1'!L11*'E-1-1'!D$44)</f>
      </c>
      <c r="E11" s="3">
        <f t="shared" si="0"/>
      </c>
      <c r="F11" s="4"/>
      <c r="H11" s="10"/>
      <c r="I11" s="8" t="s">
        <v>231</v>
      </c>
      <c r="J11" s="36" t="s">
        <v>162</v>
      </c>
      <c r="K11" s="3"/>
      <c r="L11" s="4"/>
    </row>
    <row r="12" spans="2:12" ht="15" customHeight="1">
      <c r="B12" s="10"/>
      <c r="C12" s="8">
        <f>IF('E-1-1'!K12="","",'E-1-1'!K12)</f>
      </c>
      <c r="D12" s="36">
        <f>IF('E-1-1'!L12="","",'E-1-1'!L12*'E-1-1'!D$44)</f>
      </c>
      <c r="E12" s="3">
        <f t="shared" si="0"/>
      </c>
      <c r="F12" s="4"/>
      <c r="H12" s="10"/>
      <c r="I12" s="8" t="s">
        <v>232</v>
      </c>
      <c r="J12" s="36" t="s">
        <v>162</v>
      </c>
      <c r="K12" s="3"/>
      <c r="L12" s="4"/>
    </row>
    <row r="13" spans="2:12" ht="15" customHeight="1">
      <c r="B13" s="10"/>
      <c r="C13" s="8">
        <f>IF('E-1-1'!K13="","",'E-1-1'!K13)</f>
      </c>
      <c r="D13" s="36">
        <f>IF('E-1-1'!L13="","",'E-1-1'!L13*'E-1-1'!D$44)</f>
      </c>
      <c r="E13" s="3">
        <f t="shared" si="0"/>
      </c>
      <c r="F13" s="4"/>
      <c r="H13" s="10"/>
      <c r="I13" s="8" t="s">
        <v>233</v>
      </c>
      <c r="J13" s="36" t="s">
        <v>162</v>
      </c>
      <c r="K13" s="3"/>
      <c r="L13" s="4"/>
    </row>
    <row r="14" spans="2:12" ht="15" customHeight="1">
      <c r="B14" s="10"/>
      <c r="C14" s="8">
        <f>IF('E-1-1'!K14="","",'E-1-1'!K14)</f>
      </c>
      <c r="D14" s="36">
        <f>IF('E-1-1'!L14="","",'E-1-1'!L14*'E-1-1'!D$44)</f>
      </c>
      <c r="E14" s="3">
        <f t="shared" si="0"/>
      </c>
      <c r="F14" s="4"/>
      <c r="H14" s="10"/>
      <c r="I14" s="8" t="s">
        <v>5</v>
      </c>
      <c r="J14" s="36" t="s">
        <v>162</v>
      </c>
      <c r="K14" s="3"/>
      <c r="L14" s="4"/>
    </row>
    <row r="15" spans="2:12" ht="15" customHeight="1">
      <c r="B15" s="10"/>
      <c r="C15" s="8">
        <f>IF('E-1-1'!K15="","",'E-1-1'!K15)</f>
      </c>
      <c r="D15" s="36">
        <f>IF('E-1-1'!L15="","",'E-1-1'!L15*'E-1-1'!D$44)</f>
      </c>
      <c r="E15" s="3">
        <f t="shared" si="0"/>
      </c>
      <c r="F15" s="4"/>
      <c r="H15" s="10"/>
      <c r="I15" s="8" t="s">
        <v>357</v>
      </c>
      <c r="J15" s="36" t="s">
        <v>162</v>
      </c>
      <c r="K15" s="3"/>
      <c r="L15" s="4"/>
    </row>
    <row r="16" spans="2:12" ht="15" customHeight="1">
      <c r="B16" s="10"/>
      <c r="C16" s="8">
        <f>IF('E-1-1'!K16="","",'E-1-1'!K16)</f>
      </c>
      <c r="D16" s="36">
        <f>IF('E-1-1'!L16="","",'E-1-1'!L16*'E-1-1'!D$44)</f>
      </c>
      <c r="E16" s="3">
        <f t="shared" si="0"/>
      </c>
      <c r="F16" s="4"/>
      <c r="H16" s="11"/>
      <c r="I16" s="8" t="s">
        <v>356</v>
      </c>
      <c r="J16" s="9">
        <f>'E-1-4'!D30*'E-1-1'!D$44</f>
        <v>0</v>
      </c>
      <c r="K16" s="3" t="s">
        <v>165</v>
      </c>
      <c r="L16" s="4"/>
    </row>
    <row r="17" spans="2:12" ht="15" customHeight="1">
      <c r="B17" s="11"/>
      <c r="C17" s="8" t="s">
        <v>8</v>
      </c>
      <c r="D17" s="36">
        <f>SUM(D9:D16)</f>
        <v>0</v>
      </c>
      <c r="E17" s="3"/>
      <c r="F17" s="4"/>
      <c r="H17" s="7" t="s">
        <v>38</v>
      </c>
      <c r="I17" s="8" t="s">
        <v>224</v>
      </c>
      <c r="J17" s="9">
        <f>'E-1-4'!D31</f>
        <v>0</v>
      </c>
      <c r="K17" s="3"/>
      <c r="L17" s="4"/>
    </row>
    <row r="18" spans="2:12" ht="15" customHeight="1">
      <c r="B18" s="7" t="s">
        <v>333</v>
      </c>
      <c r="C18" s="8" t="str">
        <f>IF('E-1-1'!K18="","",'E-1-1'!K18)</f>
        <v>セキュリティ設備</v>
      </c>
      <c r="D18" s="36">
        <f>'E-1-1'!L18</f>
        <v>0</v>
      </c>
      <c r="E18" s="3"/>
      <c r="F18" s="4"/>
      <c r="H18" s="10"/>
      <c r="I18" s="8" t="s">
        <v>225</v>
      </c>
      <c r="J18" s="36" t="s">
        <v>162</v>
      </c>
      <c r="K18" s="3"/>
      <c r="L18" s="4"/>
    </row>
    <row r="19" spans="2:12" ht="15" customHeight="1">
      <c r="B19" s="10"/>
      <c r="C19" s="8" t="str">
        <f>IF('E-1-1'!K19="","",'E-1-1'!K19)</f>
        <v>FIS設備</v>
      </c>
      <c r="D19" s="36">
        <f>'E-1-1'!L19</f>
        <v>0</v>
      </c>
      <c r="E19" s="3"/>
      <c r="F19" s="4"/>
      <c r="H19" s="10"/>
      <c r="I19" s="8" t="s">
        <v>231</v>
      </c>
      <c r="J19" s="36" t="s">
        <v>162</v>
      </c>
      <c r="K19" s="3"/>
      <c r="L19" s="4"/>
    </row>
    <row r="20" spans="2:12" ht="15" customHeight="1">
      <c r="B20" s="10"/>
      <c r="C20" s="8" t="str">
        <f>IF('E-1-1'!K20="","",'E-1-1'!K20)</f>
        <v>MSW設備</v>
      </c>
      <c r="D20" s="36">
        <f>'E-1-1'!L20</f>
        <v>0</v>
      </c>
      <c r="E20" s="3"/>
      <c r="F20" s="4"/>
      <c r="H20" s="10"/>
      <c r="I20" s="8" t="s">
        <v>232</v>
      </c>
      <c r="J20" s="36" t="s">
        <v>162</v>
      </c>
      <c r="K20" s="3"/>
      <c r="L20" s="4"/>
    </row>
    <row r="21" spans="2:12" ht="15" customHeight="1">
      <c r="B21" s="10"/>
      <c r="C21" s="8" t="str">
        <f>IF('E-1-1'!K21="","",'E-1-1'!K21)</f>
        <v>PBB</v>
      </c>
      <c r="D21" s="36" t="s">
        <v>170</v>
      </c>
      <c r="E21" s="3"/>
      <c r="F21" s="4"/>
      <c r="H21" s="10"/>
      <c r="I21" s="8" t="s">
        <v>233</v>
      </c>
      <c r="J21" s="36" t="s">
        <v>162</v>
      </c>
      <c r="K21" s="3"/>
      <c r="L21" s="4"/>
    </row>
    <row r="22" spans="2:12" ht="15" customHeight="1">
      <c r="B22" s="10"/>
      <c r="C22" s="8" t="str">
        <f>IF('E-1-1'!K22="","",'E-1-1'!K22)</f>
        <v>BHS本体</v>
      </c>
      <c r="D22" s="36" t="s">
        <v>170</v>
      </c>
      <c r="E22" s="3"/>
      <c r="F22" s="4"/>
      <c r="H22" s="10"/>
      <c r="I22" s="8" t="s">
        <v>5</v>
      </c>
      <c r="J22" s="36" t="s">
        <v>162</v>
      </c>
      <c r="K22" s="3"/>
      <c r="L22" s="4"/>
    </row>
    <row r="23" spans="2:12" ht="15" customHeight="1">
      <c r="B23" s="10"/>
      <c r="C23" s="8" t="str">
        <f>IF('E-1-1'!K23="","",'E-1-1'!K23)</f>
        <v>インライン機器</v>
      </c>
      <c r="D23" s="36" t="s">
        <v>170</v>
      </c>
      <c r="E23" s="3"/>
      <c r="F23" s="4"/>
      <c r="H23" s="10"/>
      <c r="I23" s="8" t="s">
        <v>357</v>
      </c>
      <c r="J23" s="36" t="s">
        <v>162</v>
      </c>
      <c r="K23" s="3"/>
      <c r="L23" s="4"/>
    </row>
    <row r="24" spans="2:12" ht="15" customHeight="1">
      <c r="B24" s="10"/>
      <c r="C24" s="8">
        <f>IF('E-1-1'!K24="","",'E-1-1'!K24)</f>
      </c>
      <c r="D24" s="36" t="str">
        <f>IF('E-1-1'!N24=1,'E-1-1'!L24,"-")</f>
        <v>-</v>
      </c>
      <c r="E24" s="3"/>
      <c r="F24" s="4"/>
      <c r="H24" s="10"/>
      <c r="I24" s="8" t="s">
        <v>356</v>
      </c>
      <c r="J24" s="9">
        <f>'E-1-4'!D38*'E-1-1'!D$44</f>
        <v>0</v>
      </c>
      <c r="K24" s="3" t="s">
        <v>165</v>
      </c>
      <c r="L24" s="4"/>
    </row>
    <row r="25" spans="2:12" ht="15" customHeight="1">
      <c r="B25" s="10"/>
      <c r="C25" s="8">
        <f>IF('E-1-1'!K25="","",'E-1-1'!K25)</f>
      </c>
      <c r="D25" s="36" t="str">
        <f>IF('E-1-1'!N25=1,'E-1-1'!L25,"-")</f>
        <v>-</v>
      </c>
      <c r="E25" s="3"/>
      <c r="F25" s="4"/>
      <c r="H25" s="7" t="s">
        <v>184</v>
      </c>
      <c r="I25" s="8" t="s">
        <v>171</v>
      </c>
      <c r="J25" s="9">
        <f>'E-1-4'!D39*0.7</f>
        <v>871141.3899999999</v>
      </c>
      <c r="K25" s="3" t="s">
        <v>186</v>
      </c>
      <c r="L25" s="4"/>
    </row>
    <row r="26" spans="2:12" ht="15" customHeight="1">
      <c r="B26" s="11"/>
      <c r="C26" s="8" t="s">
        <v>8</v>
      </c>
      <c r="D26" s="36">
        <f>SUM(D18:D25)</f>
        <v>0</v>
      </c>
      <c r="E26" s="3"/>
      <c r="F26" s="4"/>
      <c r="H26" s="35"/>
      <c r="I26" s="8" t="s">
        <v>27</v>
      </c>
      <c r="J26" s="36" t="s">
        <v>162</v>
      </c>
      <c r="K26" s="3"/>
      <c r="L26" s="4"/>
    </row>
    <row r="27" spans="2:12" ht="15" customHeight="1">
      <c r="B27" s="10" t="s">
        <v>167</v>
      </c>
      <c r="C27" s="8">
        <f>IF('E-1-1'!K27="","",'E-1-1'!K27)</f>
      </c>
      <c r="D27" s="36">
        <f>IF('E-1-1'!L27="","",'E-1-1'!L27)</f>
      </c>
      <c r="E27" s="3"/>
      <c r="F27" s="4"/>
      <c r="H27" s="33" t="s">
        <v>49</v>
      </c>
      <c r="I27" s="4"/>
      <c r="J27" s="9">
        <f>'E-1-4'!D41*'E-1-1'!D$44</f>
        <v>0</v>
      </c>
      <c r="K27" s="3" t="s">
        <v>165</v>
      </c>
      <c r="L27" s="4"/>
    </row>
    <row r="28" spans="2:12" ht="15" customHeight="1">
      <c r="B28" s="10"/>
      <c r="C28" s="8">
        <f>IF('E-1-1'!K28="","",'E-1-1'!K28)</f>
      </c>
      <c r="D28" s="36">
        <f>IF('E-1-1'!L28="","",'E-1-1'!L28)</f>
      </c>
      <c r="E28" s="3"/>
      <c r="F28" s="4"/>
      <c r="H28" s="3" t="s">
        <v>237</v>
      </c>
      <c r="I28" s="4"/>
      <c r="J28" s="9">
        <f>'E-1-4'!D42*'E-1-1'!D$44</f>
        <v>0</v>
      </c>
      <c r="K28" s="3" t="s">
        <v>165</v>
      </c>
      <c r="L28" s="16"/>
    </row>
    <row r="29" spans="2:12" ht="15" customHeight="1">
      <c r="B29" s="10"/>
      <c r="C29" s="8">
        <f>IF('E-1-1'!K29="","",'E-1-1'!K29)</f>
      </c>
      <c r="D29" s="36">
        <f>IF('E-1-1'!L29="","",'E-1-1'!L29)</f>
      </c>
      <c r="E29" s="3"/>
      <c r="F29" s="4"/>
      <c r="H29" s="3" t="s">
        <v>41</v>
      </c>
      <c r="I29" s="4"/>
      <c r="J29" s="17">
        <f>'E-1-4'!D43*'E-1-1'!E$44</f>
        <v>0</v>
      </c>
      <c r="K29" s="15" t="s">
        <v>35</v>
      </c>
      <c r="L29" s="16"/>
    </row>
    <row r="30" spans="2:12" ht="15" customHeight="1">
      <c r="B30" s="10"/>
      <c r="C30" s="8">
        <f>IF('E-1-1'!K30="","",'E-1-1'!K30)</f>
      </c>
      <c r="D30" s="36">
        <f>IF('E-1-1'!L30="","",'E-1-1'!L30)</f>
      </c>
      <c r="E30" s="3"/>
      <c r="F30" s="4"/>
      <c r="H30" s="3" t="s">
        <v>42</v>
      </c>
      <c r="I30" s="4"/>
      <c r="J30" s="9">
        <f>'E-1-4'!D44*'E-1-1'!E$44</f>
        <v>0</v>
      </c>
      <c r="K30" s="3" t="s">
        <v>35</v>
      </c>
      <c r="L30" s="4"/>
    </row>
    <row r="31" spans="2:12" ht="15" customHeight="1">
      <c r="B31" s="10"/>
      <c r="C31" s="8" t="s">
        <v>8</v>
      </c>
      <c r="D31" s="36">
        <f>SUM(D27:D30)</f>
        <v>0</v>
      </c>
      <c r="E31" s="3"/>
      <c r="F31" s="4"/>
      <c r="H31" s="7" t="s">
        <v>19</v>
      </c>
      <c r="I31" s="8" t="s">
        <v>171</v>
      </c>
      <c r="J31" s="9">
        <f>'E-1-4'!D45*'E-1-1'!D$44</f>
        <v>0</v>
      </c>
      <c r="K31" s="3" t="s">
        <v>165</v>
      </c>
      <c r="L31" s="4"/>
    </row>
    <row r="32" spans="2:12" ht="15" customHeight="1" thickBot="1">
      <c r="B32" s="7" t="s">
        <v>169</v>
      </c>
      <c r="C32" s="8">
        <f>IF('E-1-1'!K32="","",'E-1-1'!K32)</f>
      </c>
      <c r="D32" s="36" t="s">
        <v>170</v>
      </c>
      <c r="E32" s="3"/>
      <c r="F32" s="4"/>
      <c r="H32" s="129"/>
      <c r="I32" s="26" t="s">
        <v>27</v>
      </c>
      <c r="J32" s="125" t="s">
        <v>162</v>
      </c>
      <c r="K32" s="12"/>
      <c r="L32" s="13"/>
    </row>
    <row r="33" spans="2:12" ht="15" customHeight="1" thickTop="1">
      <c r="B33" s="10"/>
      <c r="C33" s="8">
        <f>IF('E-1-1'!K33="","",'E-1-1'!K33)</f>
      </c>
      <c r="D33" s="36" t="s">
        <v>170</v>
      </c>
      <c r="E33" s="3"/>
      <c r="F33" s="4"/>
      <c r="H33" s="15" t="s">
        <v>11</v>
      </c>
      <c r="I33" s="16"/>
      <c r="J33" s="17">
        <f>SUM(J7:J32)</f>
        <v>871141.3899999999</v>
      </c>
      <c r="K33" s="15"/>
      <c r="L33" s="16"/>
    </row>
    <row r="34" spans="2:6" ht="15" customHeight="1">
      <c r="B34" s="10"/>
      <c r="C34" s="8">
        <f>IF('E-1-1'!K34="","",'E-1-1'!K34)</f>
      </c>
      <c r="D34" s="36" t="s">
        <v>170</v>
      </c>
      <c r="E34" s="3"/>
      <c r="F34" s="4"/>
    </row>
    <row r="35" spans="2:8" ht="15" customHeight="1">
      <c r="B35" s="10"/>
      <c r="C35" s="8">
        <f>IF('E-1-1'!K35="","",'E-1-1'!K35)</f>
      </c>
      <c r="D35" s="36" t="s">
        <v>170</v>
      </c>
      <c r="E35" s="3"/>
      <c r="F35" s="4"/>
      <c r="H35" s="1" t="s">
        <v>43</v>
      </c>
    </row>
    <row r="36" spans="2:12" ht="15" customHeight="1" thickBot="1">
      <c r="B36" s="29"/>
      <c r="C36" s="26" t="s">
        <v>8</v>
      </c>
      <c r="D36" s="125">
        <f>SUM(D32:D35)</f>
        <v>0</v>
      </c>
      <c r="E36" s="12"/>
      <c r="F36" s="13"/>
      <c r="L36" s="2"/>
    </row>
    <row r="37" spans="2:12" ht="15" customHeight="1" thickTop="1">
      <c r="B37" s="32" t="s">
        <v>11</v>
      </c>
      <c r="C37" s="16"/>
      <c r="D37" s="126">
        <f>D17+D26+D31+D36</f>
        <v>0</v>
      </c>
      <c r="E37" s="15"/>
      <c r="F37" s="16"/>
      <c r="G37" s="120">
        <v>5500000</v>
      </c>
      <c r="H37" s="3" t="s">
        <v>13</v>
      </c>
      <c r="I37" s="4"/>
      <c r="J37" s="8" t="s">
        <v>14</v>
      </c>
      <c r="K37" s="3" t="s">
        <v>10</v>
      </c>
      <c r="L37" s="4"/>
    </row>
    <row r="38" spans="7:12" ht="15" customHeight="1">
      <c r="G38" s="120">
        <v>6000000</v>
      </c>
      <c r="H38" s="33" t="s">
        <v>161</v>
      </c>
      <c r="I38" s="4"/>
      <c r="J38" s="9">
        <f>'E-1-1'!D10</f>
        <v>7000000</v>
      </c>
      <c r="K38" s="3"/>
      <c r="L38" s="4"/>
    </row>
    <row r="39" spans="2:12" ht="15" customHeight="1">
      <c r="B39" s="1" t="s">
        <v>294</v>
      </c>
      <c r="G39" s="120">
        <v>6500000</v>
      </c>
      <c r="H39" s="10"/>
      <c r="I39" s="8" t="s">
        <v>44</v>
      </c>
      <c r="J39" s="34">
        <v>0.96</v>
      </c>
      <c r="K39" s="3" t="s">
        <v>33</v>
      </c>
      <c r="L39" s="4"/>
    </row>
    <row r="40" spans="6:12" ht="15" customHeight="1">
      <c r="F40" s="2" t="s">
        <v>12</v>
      </c>
      <c r="G40" s="120">
        <v>7000000</v>
      </c>
      <c r="H40" s="10"/>
      <c r="I40" s="8" t="s">
        <v>45</v>
      </c>
      <c r="J40" s="34">
        <v>0.03</v>
      </c>
      <c r="K40" s="3" t="s">
        <v>33</v>
      </c>
      <c r="L40" s="4"/>
    </row>
    <row r="41" spans="2:12" ht="15" customHeight="1">
      <c r="B41" s="3" t="s">
        <v>13</v>
      </c>
      <c r="C41" s="4"/>
      <c r="D41" s="8" t="s">
        <v>14</v>
      </c>
      <c r="E41" s="3" t="s">
        <v>10</v>
      </c>
      <c r="F41" s="4"/>
      <c r="H41" s="11"/>
      <c r="I41" s="8" t="s">
        <v>46</v>
      </c>
      <c r="J41" s="128">
        <v>0.01</v>
      </c>
      <c r="K41" s="3" t="s">
        <v>33</v>
      </c>
      <c r="L41" s="4"/>
    </row>
    <row r="42" spans="2:12" ht="15" customHeight="1">
      <c r="B42" s="3" t="str">
        <f>IF('E-1-1'!J42="","",'E-1-1'!J42)</f>
        <v>設計監理料</v>
      </c>
      <c r="C42" s="4"/>
      <c r="D42" s="36">
        <f>'E-1-1'!L42*'E-1-1'!E$44</f>
        <v>0</v>
      </c>
      <c r="E42" s="3" t="s">
        <v>35</v>
      </c>
      <c r="F42" s="4"/>
      <c r="H42" s="10" t="s">
        <v>52</v>
      </c>
      <c r="I42" s="15" t="s">
        <v>44</v>
      </c>
      <c r="J42" s="9">
        <f>ROUND(J44/0.975,-1)</f>
        <v>0</v>
      </c>
      <c r="K42" s="18" t="s">
        <v>223</v>
      </c>
      <c r="L42" s="16"/>
    </row>
    <row r="43" spans="2:12" ht="15" customHeight="1">
      <c r="B43" s="3" t="str">
        <f>IF('E-1-1'!J43="","",'E-1-1'!J43)</f>
        <v>建設中金利</v>
      </c>
      <c r="C43" s="4"/>
      <c r="D43" s="36">
        <f>'E-1-1'!L43*'E-1-1'!E$44</f>
        <v>0</v>
      </c>
      <c r="E43" s="3" t="s">
        <v>35</v>
      </c>
      <c r="F43" s="4"/>
      <c r="H43" s="10"/>
      <c r="I43" s="8" t="s">
        <v>45</v>
      </c>
      <c r="J43" s="17">
        <f>ROUNDUP(J42/2,-1)</f>
        <v>0</v>
      </c>
      <c r="K43" s="3" t="s">
        <v>190</v>
      </c>
      <c r="L43" s="4"/>
    </row>
    <row r="44" spans="2:12" ht="15" customHeight="1">
      <c r="B44" s="3" t="str">
        <f>IF('E-1-1'!J44="","",'E-1-1'!J44)</f>
        <v>建設中事務費</v>
      </c>
      <c r="C44" s="4"/>
      <c r="D44" s="36">
        <f>'E-1-1'!L44*'E-1-1'!E$44</f>
        <v>0</v>
      </c>
      <c r="E44" s="3" t="s">
        <v>35</v>
      </c>
      <c r="F44" s="4"/>
      <c r="H44" s="15"/>
      <c r="I44" s="8" t="s">
        <v>191</v>
      </c>
      <c r="J44" s="9">
        <f>J45+J46</f>
        <v>0</v>
      </c>
      <c r="K44" s="3" t="s">
        <v>189</v>
      </c>
      <c r="L44" s="4"/>
    </row>
    <row r="45" spans="2:12" ht="15" customHeight="1">
      <c r="B45" s="7" t="s">
        <v>17</v>
      </c>
      <c r="C45" s="8" t="s">
        <v>171</v>
      </c>
      <c r="D45" s="36">
        <f>'E-1-1'!L45*0.7</f>
        <v>1742282.7799999998</v>
      </c>
      <c r="E45" s="3" t="s">
        <v>186</v>
      </c>
      <c r="F45" s="4"/>
      <c r="H45" s="15" t="s">
        <v>47</v>
      </c>
      <c r="I45" s="16"/>
      <c r="J45" s="9">
        <f>J46*0.045</f>
        <v>0</v>
      </c>
      <c r="K45" s="3" t="s">
        <v>193</v>
      </c>
      <c r="L45" s="4"/>
    </row>
    <row r="46" spans="2:12" ht="15" customHeight="1">
      <c r="B46" s="35"/>
      <c r="C46" s="8" t="s">
        <v>27</v>
      </c>
      <c r="D46" s="36" t="s">
        <v>170</v>
      </c>
      <c r="E46" s="3"/>
      <c r="F46" s="4"/>
      <c r="H46" s="33" t="s">
        <v>192</v>
      </c>
      <c r="I46" s="16"/>
      <c r="J46" s="9">
        <f>'E-1-4'!E6</f>
        <v>0</v>
      </c>
      <c r="K46" s="18" t="s">
        <v>195</v>
      </c>
      <c r="L46" s="4"/>
    </row>
    <row r="47" spans="2:12" ht="15" customHeight="1">
      <c r="B47" s="3" t="str">
        <f>IF('E-1-1'!J47="","",'E-1-1'!J47)</f>
        <v>不動産取得税</v>
      </c>
      <c r="C47" s="4"/>
      <c r="D47" s="36">
        <f>'E-1-1'!L47*'E-1-1'!E$44</f>
        <v>0</v>
      </c>
      <c r="E47" s="3" t="s">
        <v>35</v>
      </c>
      <c r="F47" s="4"/>
      <c r="H47" s="127"/>
      <c r="I47" s="8" t="s">
        <v>187</v>
      </c>
      <c r="J47" s="9">
        <f>J33/J38*2*1000</f>
        <v>248.89753999999996</v>
      </c>
      <c r="K47" s="3" t="s">
        <v>249</v>
      </c>
      <c r="L47" s="4"/>
    </row>
    <row r="48" spans="2:12" ht="15" customHeight="1" thickBot="1">
      <c r="B48" s="12" t="str">
        <f>IF('E-1-1'!J48="","",'E-1-1'!J48)</f>
        <v>登録免許税</v>
      </c>
      <c r="C48" s="13"/>
      <c r="D48" s="125">
        <f>'E-1-1'!L48*'E-1-1'!E$44</f>
        <v>0</v>
      </c>
      <c r="E48" s="12" t="s">
        <v>35</v>
      </c>
      <c r="F48" s="13"/>
      <c r="H48" s="127"/>
      <c r="I48" s="11" t="s">
        <v>188</v>
      </c>
      <c r="J48" s="9">
        <f>J46-J47</f>
        <v>-248.89753999999996</v>
      </c>
      <c r="K48" s="3" t="s">
        <v>194</v>
      </c>
      <c r="L48" s="4"/>
    </row>
    <row r="49" spans="2:12" ht="15" customHeight="1" thickTop="1">
      <c r="B49" s="15" t="s">
        <v>11</v>
      </c>
      <c r="C49" s="16"/>
      <c r="D49" s="126">
        <f>SUM(D42:D48)</f>
        <v>1742282.7799999998</v>
      </c>
      <c r="E49" s="15"/>
      <c r="F49" s="16"/>
      <c r="H49" s="11"/>
      <c r="I49" s="11" t="s">
        <v>278</v>
      </c>
      <c r="J49" s="28">
        <f>IF(ISERR(J48/J46),0,J48/J46)</f>
        <v>0</v>
      </c>
      <c r="K49" s="3" t="s">
        <v>279</v>
      </c>
      <c r="L49" s="4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B4:L4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3" width="18.75390625" style="1" customWidth="1"/>
    <col min="4" max="4" width="16.75390625" style="1" customWidth="1"/>
    <col min="5" max="12" width="18.75390625" style="1" customWidth="1"/>
    <col min="13" max="16384" width="9.125" style="1" customWidth="1"/>
  </cols>
  <sheetData>
    <row r="4" spans="2:8" ht="15" customHeight="1">
      <c r="B4" s="1" t="s">
        <v>53</v>
      </c>
      <c r="H4" s="1" t="s">
        <v>36</v>
      </c>
    </row>
    <row r="5" ht="15" customHeight="1">
      <c r="L5" s="2" t="s">
        <v>48</v>
      </c>
    </row>
    <row r="6" spans="2:12" ht="15" customHeight="1">
      <c r="B6" s="1" t="s">
        <v>34</v>
      </c>
      <c r="H6" s="3" t="s">
        <v>13</v>
      </c>
      <c r="I6" s="4"/>
      <c r="J6" s="8" t="s">
        <v>14</v>
      </c>
      <c r="K6" s="3" t="s">
        <v>10</v>
      </c>
      <c r="L6" s="4"/>
    </row>
    <row r="7" spans="6:12" ht="15" customHeight="1">
      <c r="F7" s="2" t="s">
        <v>12</v>
      </c>
      <c r="H7" s="3" t="s">
        <v>39</v>
      </c>
      <c r="I7" s="4"/>
      <c r="J7" s="9">
        <f>(SUM('E-1-3'!H15:AI15)*'E-1-1'!D45+SUM('E-1-3'!H40:AI40)*'E-1-1'!E45+IF('E-1-1'!$N24=2,SUM('E-1-3'!H22:AI22,'E-1-3'!H58:AI59),0)+IF('E-1-1'!$N25=2,SUM('E-1-3'!H23:AI23,'E-1-3'!H60:AI61),0))/28</f>
        <v>0</v>
      </c>
      <c r="K7" s="3" t="s">
        <v>331</v>
      </c>
      <c r="L7" s="4"/>
    </row>
    <row r="8" spans="2:12" ht="15" customHeight="1">
      <c r="B8" s="3" t="s">
        <v>13</v>
      </c>
      <c r="C8" s="4"/>
      <c r="D8" s="8" t="s">
        <v>14</v>
      </c>
      <c r="E8" s="3" t="s">
        <v>10</v>
      </c>
      <c r="F8" s="4"/>
      <c r="H8" s="3" t="s">
        <v>40</v>
      </c>
      <c r="I8" s="4"/>
      <c r="J8" s="9">
        <f>SUM('E-1-6'!H45:AI45)*'E-1-1'!E$45/28*1000</f>
        <v>0</v>
      </c>
      <c r="K8" s="3" t="s">
        <v>35</v>
      </c>
      <c r="L8" s="4"/>
    </row>
    <row r="9" spans="2:12" ht="15" customHeight="1">
      <c r="B9" s="7" t="s">
        <v>168</v>
      </c>
      <c r="C9" s="8">
        <f>IF('E-1-1'!K9="","",'E-1-1'!K9)</f>
      </c>
      <c r="D9" s="36">
        <f>IF('E-1-1'!L9="","",'E-1-1'!L9*'E-1-1'!D$45)</f>
      </c>
      <c r="E9" s="3">
        <f>IF(C9="","","延床面積按分")</f>
      </c>
      <c r="F9" s="4"/>
      <c r="H9" s="7" t="s">
        <v>37</v>
      </c>
      <c r="I9" s="8" t="s">
        <v>224</v>
      </c>
      <c r="J9" s="36" t="s">
        <v>162</v>
      </c>
      <c r="K9" s="3"/>
      <c r="L9" s="4"/>
    </row>
    <row r="10" spans="2:12" ht="15" customHeight="1">
      <c r="B10" s="10"/>
      <c r="C10" s="8">
        <f>IF('E-1-1'!K10="","",'E-1-1'!K10)</f>
      </c>
      <c r="D10" s="36">
        <f>IF('E-1-1'!L10="","",'E-1-1'!L10*'E-1-1'!D$45)</f>
      </c>
      <c r="E10" s="3">
        <f aca="true" t="shared" si="0" ref="E10:E16">IF(C10="","","延床面積按分")</f>
      </c>
      <c r="F10" s="4"/>
      <c r="H10" s="10"/>
      <c r="I10" s="8" t="s">
        <v>225</v>
      </c>
      <c r="J10" s="9">
        <f>'E-1-4'!D24</f>
        <v>0</v>
      </c>
      <c r="K10" s="3"/>
      <c r="L10" s="4"/>
    </row>
    <row r="11" spans="2:12" ht="15" customHeight="1">
      <c r="B11" s="10"/>
      <c r="C11" s="8">
        <f>IF('E-1-1'!K11="","",'E-1-1'!K11)</f>
      </c>
      <c r="D11" s="36">
        <f>IF('E-1-1'!L11="","",'E-1-1'!L11*'E-1-1'!D$45)</f>
      </c>
      <c r="E11" s="3">
        <f t="shared" si="0"/>
      </c>
      <c r="F11" s="4"/>
      <c r="H11" s="10"/>
      <c r="I11" s="8" t="s">
        <v>231</v>
      </c>
      <c r="J11" s="36" t="s">
        <v>162</v>
      </c>
      <c r="K11" s="3"/>
      <c r="L11" s="4"/>
    </row>
    <row r="12" spans="2:12" ht="15" customHeight="1">
      <c r="B12" s="10"/>
      <c r="C12" s="8">
        <f>IF('E-1-1'!K12="","",'E-1-1'!K12)</f>
      </c>
      <c r="D12" s="36">
        <f>IF('E-1-1'!L12="","",'E-1-1'!L12*'E-1-1'!D$45)</f>
      </c>
      <c r="E12" s="3">
        <f t="shared" si="0"/>
      </c>
      <c r="F12" s="4"/>
      <c r="H12" s="10"/>
      <c r="I12" s="8" t="s">
        <v>232</v>
      </c>
      <c r="J12" s="36" t="s">
        <v>162</v>
      </c>
      <c r="K12" s="3"/>
      <c r="L12" s="4"/>
    </row>
    <row r="13" spans="2:12" ht="15" customHeight="1">
      <c r="B13" s="10"/>
      <c r="C13" s="8">
        <f>IF('E-1-1'!K13="","",'E-1-1'!K13)</f>
      </c>
      <c r="D13" s="36">
        <f>IF('E-1-1'!L13="","",'E-1-1'!L13*'E-1-1'!D$45)</f>
      </c>
      <c r="E13" s="3">
        <f t="shared" si="0"/>
      </c>
      <c r="F13" s="4"/>
      <c r="H13" s="10"/>
      <c r="I13" s="8" t="s">
        <v>233</v>
      </c>
      <c r="J13" s="36" t="s">
        <v>162</v>
      </c>
      <c r="K13" s="3"/>
      <c r="L13" s="4"/>
    </row>
    <row r="14" spans="2:12" ht="15" customHeight="1">
      <c r="B14" s="10"/>
      <c r="C14" s="8">
        <f>IF('E-1-1'!K14="","",'E-1-1'!K14)</f>
      </c>
      <c r="D14" s="36">
        <f>IF('E-1-1'!L14="","",'E-1-1'!L14*'E-1-1'!D$45)</f>
      </c>
      <c r="E14" s="3">
        <f t="shared" si="0"/>
      </c>
      <c r="F14" s="4"/>
      <c r="H14" s="10"/>
      <c r="I14" s="8" t="s">
        <v>5</v>
      </c>
      <c r="J14" s="36" t="s">
        <v>162</v>
      </c>
      <c r="K14" s="3"/>
      <c r="L14" s="4"/>
    </row>
    <row r="15" spans="2:12" ht="15" customHeight="1">
      <c r="B15" s="10"/>
      <c r="C15" s="8">
        <f>IF('E-1-1'!K15="","",'E-1-1'!K15)</f>
      </c>
      <c r="D15" s="36">
        <f>IF('E-1-1'!L15="","",'E-1-1'!L15*'E-1-1'!D$45)</f>
      </c>
      <c r="E15" s="3">
        <f t="shared" si="0"/>
      </c>
      <c r="F15" s="4"/>
      <c r="H15" s="10"/>
      <c r="I15" s="8" t="s">
        <v>357</v>
      </c>
      <c r="J15" s="36" t="s">
        <v>162</v>
      </c>
      <c r="K15" s="3"/>
      <c r="L15" s="4"/>
    </row>
    <row r="16" spans="2:12" ht="15" customHeight="1">
      <c r="B16" s="10"/>
      <c r="C16" s="8">
        <f>IF('E-1-1'!K16="","",'E-1-1'!K16)</f>
      </c>
      <c r="D16" s="36">
        <f>IF('E-1-1'!L16="","",'E-1-1'!L16*'E-1-1'!D$45)</f>
      </c>
      <c r="E16" s="3">
        <f t="shared" si="0"/>
      </c>
      <c r="F16" s="4"/>
      <c r="H16" s="11"/>
      <c r="I16" s="8" t="s">
        <v>356</v>
      </c>
      <c r="J16" s="9">
        <f>'E-1-4'!D30*'E-1-1'!D$45</f>
        <v>0</v>
      </c>
      <c r="K16" s="3" t="s">
        <v>165</v>
      </c>
      <c r="L16" s="4"/>
    </row>
    <row r="17" spans="2:12" ht="15" customHeight="1">
      <c r="B17" s="11"/>
      <c r="C17" s="8" t="s">
        <v>8</v>
      </c>
      <c r="D17" s="36">
        <f>SUM(D9:D16)</f>
        <v>0</v>
      </c>
      <c r="E17" s="3"/>
      <c r="F17" s="4"/>
      <c r="H17" s="7" t="s">
        <v>38</v>
      </c>
      <c r="I17" s="8" t="s">
        <v>224</v>
      </c>
      <c r="J17" s="36" t="s">
        <v>162</v>
      </c>
      <c r="K17" s="3"/>
      <c r="L17" s="4"/>
    </row>
    <row r="18" spans="2:12" ht="15" customHeight="1">
      <c r="B18" s="7" t="s">
        <v>333</v>
      </c>
      <c r="C18" s="8" t="str">
        <f>IF('E-1-1'!K18="","",'E-1-1'!K18)</f>
        <v>セキュリティ設備</v>
      </c>
      <c r="D18" s="36" t="s">
        <v>170</v>
      </c>
      <c r="E18" s="3"/>
      <c r="F18" s="4"/>
      <c r="H18" s="10"/>
      <c r="I18" s="8" t="s">
        <v>225</v>
      </c>
      <c r="J18" s="9">
        <f>'E-1-4'!D32</f>
        <v>0</v>
      </c>
      <c r="K18" s="3"/>
      <c r="L18" s="4"/>
    </row>
    <row r="19" spans="2:12" ht="15" customHeight="1">
      <c r="B19" s="10"/>
      <c r="C19" s="8" t="str">
        <f>IF('E-1-1'!K19="","",'E-1-1'!K19)</f>
        <v>FIS設備</v>
      </c>
      <c r="D19" s="36" t="s">
        <v>170</v>
      </c>
      <c r="E19" s="3"/>
      <c r="F19" s="4"/>
      <c r="H19" s="10"/>
      <c r="I19" s="8" t="s">
        <v>231</v>
      </c>
      <c r="J19" s="36" t="s">
        <v>162</v>
      </c>
      <c r="K19" s="3"/>
      <c r="L19" s="4"/>
    </row>
    <row r="20" spans="2:12" ht="15" customHeight="1">
      <c r="B20" s="10"/>
      <c r="C20" s="8" t="str">
        <f>IF('E-1-1'!K20="","",'E-1-1'!K20)</f>
        <v>MSW設備</v>
      </c>
      <c r="D20" s="36" t="s">
        <v>170</v>
      </c>
      <c r="E20" s="3"/>
      <c r="F20" s="4"/>
      <c r="H20" s="10"/>
      <c r="I20" s="8" t="s">
        <v>232</v>
      </c>
      <c r="J20" s="36" t="s">
        <v>162</v>
      </c>
      <c r="K20" s="3"/>
      <c r="L20" s="4"/>
    </row>
    <row r="21" spans="2:12" ht="15" customHeight="1">
      <c r="B21" s="10"/>
      <c r="C21" s="8" t="str">
        <f>IF('E-1-1'!K21="","",'E-1-1'!K21)</f>
        <v>PBB</v>
      </c>
      <c r="D21" s="36" t="s">
        <v>170</v>
      </c>
      <c r="E21" s="3"/>
      <c r="F21" s="4"/>
      <c r="H21" s="10"/>
      <c r="I21" s="8" t="s">
        <v>233</v>
      </c>
      <c r="J21" s="36" t="s">
        <v>162</v>
      </c>
      <c r="K21" s="3"/>
      <c r="L21" s="4"/>
    </row>
    <row r="22" spans="2:12" ht="15" customHeight="1">
      <c r="B22" s="10"/>
      <c r="C22" s="8" t="str">
        <f>IF('E-1-1'!K22="","",'E-1-1'!K22)</f>
        <v>BHS本体</v>
      </c>
      <c r="D22" s="36" t="s">
        <v>170</v>
      </c>
      <c r="E22" s="3"/>
      <c r="F22" s="4"/>
      <c r="H22" s="10"/>
      <c r="I22" s="8" t="s">
        <v>5</v>
      </c>
      <c r="J22" s="36" t="s">
        <v>162</v>
      </c>
      <c r="K22" s="3"/>
      <c r="L22" s="4"/>
    </row>
    <row r="23" spans="2:12" ht="15" customHeight="1">
      <c r="B23" s="10"/>
      <c r="C23" s="8" t="str">
        <f>IF('E-1-1'!K23="","",'E-1-1'!K23)</f>
        <v>インライン機器</v>
      </c>
      <c r="D23" s="36" t="s">
        <v>170</v>
      </c>
      <c r="E23" s="3"/>
      <c r="F23" s="4"/>
      <c r="H23" s="10"/>
      <c r="I23" s="8" t="s">
        <v>357</v>
      </c>
      <c r="J23" s="36" t="s">
        <v>162</v>
      </c>
      <c r="K23" s="3"/>
      <c r="L23" s="4"/>
    </row>
    <row r="24" spans="2:12" ht="15" customHeight="1">
      <c r="B24" s="10"/>
      <c r="C24" s="8">
        <f>IF('E-1-1'!K24="","",'E-1-1'!K24)</f>
      </c>
      <c r="D24" s="36" t="str">
        <f>IF('E-1-1'!N24=2,'E-1-1'!L24,"-")</f>
        <v>-</v>
      </c>
      <c r="E24" s="3"/>
      <c r="F24" s="4"/>
      <c r="H24" s="10"/>
      <c r="I24" s="8" t="s">
        <v>356</v>
      </c>
      <c r="J24" s="9">
        <f>'E-1-4'!D38*'E-1-1'!D$45</f>
        <v>0</v>
      </c>
      <c r="K24" s="3" t="s">
        <v>165</v>
      </c>
      <c r="L24" s="4"/>
    </row>
    <row r="25" spans="2:12" ht="15" customHeight="1">
      <c r="B25" s="10"/>
      <c r="C25" s="8">
        <f>IF('E-1-1'!K25="","",'E-1-1'!K25)</f>
      </c>
      <c r="D25" s="36" t="str">
        <f>IF('E-1-1'!N25=2,'E-1-1'!L25,"-")</f>
        <v>-</v>
      </c>
      <c r="E25" s="3"/>
      <c r="F25" s="4"/>
      <c r="H25" s="7" t="s">
        <v>61</v>
      </c>
      <c r="I25" s="8" t="s">
        <v>171</v>
      </c>
      <c r="J25" s="9">
        <f>'E-1-4'!D39*0.1</f>
        <v>124448.77</v>
      </c>
      <c r="K25" s="3" t="s">
        <v>196</v>
      </c>
      <c r="L25" s="4"/>
    </row>
    <row r="26" spans="2:12" ht="15" customHeight="1">
      <c r="B26" s="11"/>
      <c r="C26" s="8" t="s">
        <v>8</v>
      </c>
      <c r="D26" s="36">
        <f>SUM(D18:D25)</f>
        <v>0</v>
      </c>
      <c r="E26" s="3"/>
      <c r="F26" s="4"/>
      <c r="H26" s="11"/>
      <c r="I26" s="8" t="s">
        <v>27</v>
      </c>
      <c r="J26" s="36" t="s">
        <v>162</v>
      </c>
      <c r="K26" s="3"/>
      <c r="L26" s="4"/>
    </row>
    <row r="27" spans="2:12" ht="15" customHeight="1">
      <c r="B27" s="10" t="s">
        <v>167</v>
      </c>
      <c r="C27" s="8">
        <f>IF('E-1-1'!K27="","",'E-1-1'!K27)</f>
      </c>
      <c r="D27" s="36" t="s">
        <v>170</v>
      </c>
      <c r="E27" s="3"/>
      <c r="F27" s="4"/>
      <c r="H27" s="33" t="s">
        <v>49</v>
      </c>
      <c r="I27" s="4"/>
      <c r="J27" s="9">
        <f>'E-1-4'!D41*'E-1-1'!D$45</f>
        <v>0</v>
      </c>
      <c r="K27" s="3" t="s">
        <v>165</v>
      </c>
      <c r="L27" s="4"/>
    </row>
    <row r="28" spans="2:12" ht="15" customHeight="1">
      <c r="B28" s="10"/>
      <c r="C28" s="8">
        <f>IF('E-1-1'!K28="","",'E-1-1'!K28)</f>
      </c>
      <c r="D28" s="36" t="s">
        <v>170</v>
      </c>
      <c r="E28" s="3"/>
      <c r="F28" s="4"/>
      <c r="H28" s="3" t="s">
        <v>237</v>
      </c>
      <c r="I28" s="4"/>
      <c r="J28" s="9">
        <f>'E-1-4'!D42*'E-1-1'!D$45</f>
        <v>0</v>
      </c>
      <c r="K28" s="3" t="s">
        <v>165</v>
      </c>
      <c r="L28" s="16"/>
    </row>
    <row r="29" spans="2:12" ht="15" customHeight="1">
      <c r="B29" s="10"/>
      <c r="C29" s="8">
        <f>IF('E-1-1'!K29="","",'E-1-1'!K29)</f>
      </c>
      <c r="D29" s="36" t="s">
        <v>170</v>
      </c>
      <c r="E29" s="3"/>
      <c r="F29" s="4"/>
      <c r="H29" s="3" t="s">
        <v>41</v>
      </c>
      <c r="I29" s="4"/>
      <c r="J29" s="17">
        <f>'E-1-4'!D43*'E-1-1'!E$45</f>
        <v>0</v>
      </c>
      <c r="K29" s="15" t="s">
        <v>35</v>
      </c>
      <c r="L29" s="16"/>
    </row>
    <row r="30" spans="2:12" ht="15" customHeight="1">
      <c r="B30" s="10"/>
      <c r="C30" s="8">
        <f>IF('E-1-1'!K30="","",'E-1-1'!K30)</f>
      </c>
      <c r="D30" s="36" t="s">
        <v>170</v>
      </c>
      <c r="E30" s="3"/>
      <c r="F30" s="4"/>
      <c r="H30" s="3" t="s">
        <v>42</v>
      </c>
      <c r="I30" s="4"/>
      <c r="J30" s="9">
        <f>'E-1-4'!D44*'E-1-1'!E$45</f>
        <v>0</v>
      </c>
      <c r="K30" s="3" t="s">
        <v>35</v>
      </c>
      <c r="L30" s="4"/>
    </row>
    <row r="31" spans="2:12" ht="15" customHeight="1">
      <c r="B31" s="10"/>
      <c r="C31" s="8" t="s">
        <v>8</v>
      </c>
      <c r="D31" s="36">
        <f>SUM(D27:D30)</f>
        <v>0</v>
      </c>
      <c r="E31" s="3"/>
      <c r="F31" s="4"/>
      <c r="H31" s="7" t="s">
        <v>19</v>
      </c>
      <c r="I31" s="8" t="s">
        <v>171</v>
      </c>
      <c r="J31" s="9">
        <f>'E-1-4'!D45*'E-1-1'!D$45</f>
        <v>0</v>
      </c>
      <c r="K31" s="3" t="s">
        <v>165</v>
      </c>
      <c r="L31" s="4"/>
    </row>
    <row r="32" spans="2:12" ht="15" customHeight="1" thickBot="1">
      <c r="B32" s="7" t="s">
        <v>169</v>
      </c>
      <c r="C32" s="8">
        <f>IF('E-1-1'!K32="","",'E-1-1'!K32)</f>
      </c>
      <c r="D32" s="36" t="s">
        <v>170</v>
      </c>
      <c r="E32" s="3"/>
      <c r="F32" s="4"/>
      <c r="H32" s="29"/>
      <c r="I32" s="26" t="s">
        <v>27</v>
      </c>
      <c r="J32" s="125" t="s">
        <v>162</v>
      </c>
      <c r="K32" s="12"/>
      <c r="L32" s="13"/>
    </row>
    <row r="33" spans="2:12" ht="15" customHeight="1" thickTop="1">
      <c r="B33" s="10"/>
      <c r="C33" s="8">
        <f>IF('E-1-1'!K33="","",'E-1-1'!K33)</f>
      </c>
      <c r="D33" s="36" t="s">
        <v>170</v>
      </c>
      <c r="E33" s="3"/>
      <c r="F33" s="4"/>
      <c r="H33" s="15" t="s">
        <v>11</v>
      </c>
      <c r="I33" s="16"/>
      <c r="J33" s="17">
        <f>SUM(J7:J32)</f>
        <v>124448.77</v>
      </c>
      <c r="K33" s="15"/>
      <c r="L33" s="16"/>
    </row>
    <row r="34" spans="2:6" ht="15" customHeight="1">
      <c r="B34" s="10"/>
      <c r="C34" s="8">
        <f>IF('E-1-1'!K34="","",'E-1-1'!K34)</f>
      </c>
      <c r="D34" s="36" t="s">
        <v>170</v>
      </c>
      <c r="E34" s="3"/>
      <c r="F34" s="4"/>
    </row>
    <row r="35" spans="2:8" ht="15" customHeight="1">
      <c r="B35" s="10"/>
      <c r="C35" s="8">
        <f>IF('E-1-1'!K35="","",'E-1-1'!K35)</f>
      </c>
      <c r="D35" s="36" t="s">
        <v>170</v>
      </c>
      <c r="E35" s="3"/>
      <c r="F35" s="4"/>
      <c r="H35" s="1" t="s">
        <v>43</v>
      </c>
    </row>
    <row r="36" spans="2:12" ht="15" customHeight="1" thickBot="1">
      <c r="B36" s="29"/>
      <c r="C36" s="26" t="s">
        <v>8</v>
      </c>
      <c r="D36" s="125">
        <f>SUM(D32:D35)</f>
        <v>0</v>
      </c>
      <c r="E36" s="12"/>
      <c r="F36" s="13"/>
      <c r="L36" s="2"/>
    </row>
    <row r="37" spans="2:12" ht="15" customHeight="1" thickTop="1">
      <c r="B37" s="32" t="s">
        <v>11</v>
      </c>
      <c r="C37" s="16"/>
      <c r="D37" s="126">
        <f>D17+D26+D31+D36</f>
        <v>0</v>
      </c>
      <c r="E37" s="15"/>
      <c r="F37" s="16"/>
      <c r="H37" s="3" t="s">
        <v>13</v>
      </c>
      <c r="I37" s="4"/>
      <c r="J37" s="8" t="s">
        <v>14</v>
      </c>
      <c r="K37" s="3" t="s">
        <v>10</v>
      </c>
      <c r="L37" s="4"/>
    </row>
    <row r="38" spans="8:12" ht="15" customHeight="1">
      <c r="H38" s="3" t="s">
        <v>50</v>
      </c>
      <c r="I38" s="4"/>
      <c r="J38" s="124">
        <f>SUM('E-1-1'!F31:F36)</f>
        <v>0</v>
      </c>
      <c r="K38" s="3"/>
      <c r="L38" s="4"/>
    </row>
    <row r="39" spans="2:12" ht="15" customHeight="1">
      <c r="B39" s="1" t="s">
        <v>294</v>
      </c>
      <c r="H39" s="33" t="s">
        <v>51</v>
      </c>
      <c r="I39" s="6"/>
      <c r="J39" s="9">
        <f>'E-1-4'!E7</f>
        <v>0</v>
      </c>
      <c r="K39" s="6" t="s">
        <v>195</v>
      </c>
      <c r="L39" s="4"/>
    </row>
    <row r="40" spans="6:12" ht="15" customHeight="1">
      <c r="F40" s="2" t="s">
        <v>12</v>
      </c>
      <c r="H40" s="127"/>
      <c r="I40" s="8" t="s">
        <v>187</v>
      </c>
      <c r="J40" s="17">
        <f>IF(ISERR(ROUND(J33/J38/12*1000,-1)),0,ROUND(J33/J38/12*1000,-1))</f>
        <v>0</v>
      </c>
      <c r="K40" s="3" t="s">
        <v>197</v>
      </c>
      <c r="L40" s="4"/>
    </row>
    <row r="41" spans="2:12" ht="15" customHeight="1">
      <c r="B41" s="3" t="s">
        <v>13</v>
      </c>
      <c r="C41" s="4"/>
      <c r="D41" s="8" t="s">
        <v>14</v>
      </c>
      <c r="E41" s="3" t="s">
        <v>10</v>
      </c>
      <c r="F41" s="4"/>
      <c r="H41" s="127"/>
      <c r="I41" s="8" t="s">
        <v>188</v>
      </c>
      <c r="J41" s="17">
        <f>J39-J40</f>
        <v>0</v>
      </c>
      <c r="K41" s="3" t="s">
        <v>198</v>
      </c>
      <c r="L41" s="4"/>
    </row>
    <row r="42" spans="2:12" ht="15" customHeight="1">
      <c r="B42" s="3" t="str">
        <f>IF('E-1-1'!J42="","",'E-1-1'!J42)</f>
        <v>設計監理料</v>
      </c>
      <c r="C42" s="4"/>
      <c r="D42" s="36">
        <f>'E-1-1'!L42*'E-1-1'!E$45</f>
        <v>0</v>
      </c>
      <c r="E42" s="3" t="s">
        <v>35</v>
      </c>
      <c r="F42" s="4"/>
      <c r="H42" s="11"/>
      <c r="I42" s="8" t="s">
        <v>278</v>
      </c>
      <c r="J42" s="174">
        <f>IF(ISERR(J41/J39),0,J41/J39)</f>
        <v>0</v>
      </c>
      <c r="K42" s="3" t="s">
        <v>280</v>
      </c>
      <c r="L42" s="4"/>
    </row>
    <row r="43" spans="2:6" ht="15" customHeight="1">
      <c r="B43" s="3" t="str">
        <f>IF('E-1-1'!J43="","",'E-1-1'!J43)</f>
        <v>建設中金利</v>
      </c>
      <c r="C43" s="4"/>
      <c r="D43" s="36">
        <f>'E-1-1'!L43*'E-1-1'!E$45</f>
        <v>0</v>
      </c>
      <c r="E43" s="3" t="s">
        <v>35</v>
      </c>
      <c r="F43" s="4"/>
    </row>
    <row r="44" spans="2:6" ht="15" customHeight="1">
      <c r="B44" s="3" t="str">
        <f>IF('E-1-1'!J44="","",'E-1-1'!J44)</f>
        <v>建設中事務費</v>
      </c>
      <c r="C44" s="4"/>
      <c r="D44" s="36">
        <f>'E-1-1'!L44*'E-1-1'!E$45</f>
        <v>0</v>
      </c>
      <c r="E44" s="3" t="s">
        <v>35</v>
      </c>
      <c r="F44" s="4"/>
    </row>
    <row r="45" spans="2:6" ht="15" customHeight="1">
      <c r="B45" s="7" t="s">
        <v>17</v>
      </c>
      <c r="C45" s="8" t="s">
        <v>171</v>
      </c>
      <c r="D45" s="36">
        <f>'E-1-1'!L45*0.1</f>
        <v>248897.54</v>
      </c>
      <c r="E45" s="3" t="s">
        <v>196</v>
      </c>
      <c r="F45" s="4"/>
    </row>
    <row r="46" spans="2:6" ht="15" customHeight="1">
      <c r="B46" s="35"/>
      <c r="C46" s="8" t="s">
        <v>27</v>
      </c>
      <c r="D46" s="36" t="s">
        <v>170</v>
      </c>
      <c r="E46" s="3"/>
      <c r="F46" s="4"/>
    </row>
    <row r="47" spans="2:6" ht="15" customHeight="1">
      <c r="B47" s="3" t="str">
        <f>IF('E-1-1'!J47="","",'E-1-1'!J47)</f>
        <v>不動産取得税</v>
      </c>
      <c r="C47" s="4"/>
      <c r="D47" s="36">
        <f>'E-1-1'!L47*'E-1-1'!E$45</f>
        <v>0</v>
      </c>
      <c r="E47" s="3" t="s">
        <v>35</v>
      </c>
      <c r="F47" s="4"/>
    </row>
    <row r="48" spans="2:6" ht="15" customHeight="1" thickBot="1">
      <c r="B48" s="12" t="str">
        <f>IF('E-1-1'!J48="","",'E-1-1'!J48)</f>
        <v>登録免許税</v>
      </c>
      <c r="C48" s="13"/>
      <c r="D48" s="125">
        <f>'E-1-1'!L48*'E-1-1'!E$45</f>
        <v>0</v>
      </c>
      <c r="E48" s="12" t="s">
        <v>35</v>
      </c>
      <c r="F48" s="13"/>
    </row>
    <row r="49" spans="2:6" ht="15" customHeight="1" thickTop="1">
      <c r="B49" s="15" t="s">
        <v>11</v>
      </c>
      <c r="C49" s="16"/>
      <c r="D49" s="126">
        <f>SUM(D42:D48)</f>
        <v>248897.54</v>
      </c>
      <c r="E49" s="15"/>
      <c r="F49" s="16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B4:L4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3" width="18.75390625" style="1" customWidth="1"/>
    <col min="4" max="4" width="16.75390625" style="1" customWidth="1"/>
    <col min="5" max="12" width="18.75390625" style="1" customWidth="1"/>
    <col min="13" max="16384" width="9.125" style="1" customWidth="1"/>
  </cols>
  <sheetData>
    <row r="4" spans="2:8" ht="15" customHeight="1">
      <c r="B4" s="1" t="s">
        <v>53</v>
      </c>
      <c r="H4" s="1" t="s">
        <v>36</v>
      </c>
    </row>
    <row r="5" ht="15" customHeight="1">
      <c r="L5" s="2" t="s">
        <v>48</v>
      </c>
    </row>
    <row r="6" spans="2:12" ht="15" customHeight="1">
      <c r="B6" s="1" t="s">
        <v>34</v>
      </c>
      <c r="H6" s="3" t="s">
        <v>13</v>
      </c>
      <c r="I6" s="4"/>
      <c r="J6" s="8" t="s">
        <v>14</v>
      </c>
      <c r="K6" s="3" t="s">
        <v>10</v>
      </c>
      <c r="L6" s="4"/>
    </row>
    <row r="7" spans="6:12" ht="15" customHeight="1">
      <c r="F7" s="2" t="s">
        <v>12</v>
      </c>
      <c r="H7" s="3" t="s">
        <v>39</v>
      </c>
      <c r="I7" s="4"/>
      <c r="J7" s="36">
        <f>(SUM('E-1-3'!H19:AI19,'E-1-3'!H52:AI53)+SUM('E-1-3'!H40:AI40)*'E-1-1'!E46)/28</f>
        <v>0</v>
      </c>
      <c r="K7" s="3" t="s">
        <v>331</v>
      </c>
      <c r="L7" s="4"/>
    </row>
    <row r="8" spans="2:12" ht="15" customHeight="1">
      <c r="B8" s="3" t="s">
        <v>13</v>
      </c>
      <c r="C8" s="4"/>
      <c r="D8" s="8" t="s">
        <v>14</v>
      </c>
      <c r="E8" s="3" t="s">
        <v>10</v>
      </c>
      <c r="F8" s="4"/>
      <c r="H8" s="3" t="s">
        <v>40</v>
      </c>
      <c r="I8" s="4"/>
      <c r="J8" s="9">
        <f>SUM('E-1-6'!H45:AI45)*'E-1-1'!E$46/28*1000</f>
        <v>0</v>
      </c>
      <c r="K8" s="3" t="s">
        <v>35</v>
      </c>
      <c r="L8" s="4"/>
    </row>
    <row r="9" spans="2:12" ht="15" customHeight="1">
      <c r="B9" s="7" t="s">
        <v>168</v>
      </c>
      <c r="C9" s="8">
        <f>IF('E-1-1'!K9="","",'E-1-1'!K9)</f>
      </c>
      <c r="D9" s="36" t="s">
        <v>170</v>
      </c>
      <c r="E9" s="3"/>
      <c r="F9" s="4"/>
      <c r="H9" s="7" t="s">
        <v>37</v>
      </c>
      <c r="I9" s="8" t="s">
        <v>224</v>
      </c>
      <c r="J9" s="36" t="s">
        <v>107</v>
      </c>
      <c r="K9" s="3"/>
      <c r="L9" s="4"/>
    </row>
    <row r="10" spans="2:12" ht="15" customHeight="1">
      <c r="B10" s="10"/>
      <c r="C10" s="8">
        <f>IF('E-1-1'!K10="","",'E-1-1'!K10)</f>
      </c>
      <c r="D10" s="36" t="s">
        <v>170</v>
      </c>
      <c r="E10" s="3"/>
      <c r="F10" s="4"/>
      <c r="H10" s="10"/>
      <c r="I10" s="8" t="s">
        <v>225</v>
      </c>
      <c r="J10" s="36" t="s">
        <v>107</v>
      </c>
      <c r="K10" s="3"/>
      <c r="L10" s="4"/>
    </row>
    <row r="11" spans="2:12" ht="15" customHeight="1">
      <c r="B11" s="10"/>
      <c r="C11" s="8">
        <f>IF('E-1-1'!K11="","",'E-1-1'!K11)</f>
      </c>
      <c r="D11" s="36" t="s">
        <v>170</v>
      </c>
      <c r="E11" s="3"/>
      <c r="F11" s="4"/>
      <c r="H11" s="10"/>
      <c r="I11" s="8" t="s">
        <v>231</v>
      </c>
      <c r="J11" s="19">
        <f>'E-1-4'!D25</f>
        <v>0</v>
      </c>
      <c r="K11" s="3"/>
      <c r="L11" s="4"/>
    </row>
    <row r="12" spans="2:12" ht="15" customHeight="1">
      <c r="B12" s="10"/>
      <c r="C12" s="8">
        <f>IF('E-1-1'!K12="","",'E-1-1'!K12)</f>
      </c>
      <c r="D12" s="36" t="s">
        <v>170</v>
      </c>
      <c r="E12" s="3"/>
      <c r="F12" s="4"/>
      <c r="H12" s="10"/>
      <c r="I12" s="8" t="s">
        <v>232</v>
      </c>
      <c r="J12" s="36" t="s">
        <v>107</v>
      </c>
      <c r="K12" s="3"/>
      <c r="L12" s="4"/>
    </row>
    <row r="13" spans="2:12" ht="15" customHeight="1">
      <c r="B13" s="10"/>
      <c r="C13" s="8">
        <f>IF('E-1-1'!K13="","",'E-1-1'!K13)</f>
      </c>
      <c r="D13" s="36" t="s">
        <v>170</v>
      </c>
      <c r="E13" s="3"/>
      <c r="F13" s="4"/>
      <c r="H13" s="10"/>
      <c r="I13" s="8" t="s">
        <v>233</v>
      </c>
      <c r="J13" s="36" t="s">
        <v>107</v>
      </c>
      <c r="K13" s="3"/>
      <c r="L13" s="4"/>
    </row>
    <row r="14" spans="2:12" ht="15" customHeight="1">
      <c r="B14" s="10"/>
      <c r="C14" s="8">
        <f>IF('E-1-1'!K14="","",'E-1-1'!K14)</f>
      </c>
      <c r="D14" s="36" t="s">
        <v>170</v>
      </c>
      <c r="E14" s="3"/>
      <c r="F14" s="4"/>
      <c r="H14" s="10"/>
      <c r="I14" s="8" t="s">
        <v>5</v>
      </c>
      <c r="J14" s="36" t="s">
        <v>107</v>
      </c>
      <c r="K14" s="3"/>
      <c r="L14" s="4"/>
    </row>
    <row r="15" spans="2:12" ht="15" customHeight="1">
      <c r="B15" s="10"/>
      <c r="C15" s="8">
        <f>IF('E-1-1'!K15="","",'E-1-1'!K15)</f>
      </c>
      <c r="D15" s="36" t="s">
        <v>170</v>
      </c>
      <c r="E15" s="3"/>
      <c r="F15" s="4"/>
      <c r="H15" s="10"/>
      <c r="I15" s="8" t="s">
        <v>357</v>
      </c>
      <c r="J15" s="36" t="s">
        <v>107</v>
      </c>
      <c r="K15" s="3"/>
      <c r="L15" s="4"/>
    </row>
    <row r="16" spans="2:12" ht="15" customHeight="1">
      <c r="B16" s="10"/>
      <c r="C16" s="8">
        <f>IF('E-1-1'!K16="","",'E-1-1'!K16)</f>
      </c>
      <c r="D16" s="36" t="s">
        <v>170</v>
      </c>
      <c r="E16" s="3"/>
      <c r="F16" s="4"/>
      <c r="H16" s="11"/>
      <c r="I16" s="8" t="s">
        <v>356</v>
      </c>
      <c r="J16" s="36" t="s">
        <v>107</v>
      </c>
      <c r="K16" s="3"/>
      <c r="L16" s="4"/>
    </row>
    <row r="17" spans="2:12" ht="15" customHeight="1">
      <c r="B17" s="11"/>
      <c r="C17" s="8" t="s">
        <v>8</v>
      </c>
      <c r="D17" s="36">
        <f>SUM(D9:D16)</f>
        <v>0</v>
      </c>
      <c r="E17" s="3"/>
      <c r="F17" s="4"/>
      <c r="H17" s="7" t="s">
        <v>38</v>
      </c>
      <c r="I17" s="8" t="s">
        <v>224</v>
      </c>
      <c r="J17" s="36" t="s">
        <v>107</v>
      </c>
      <c r="K17" s="3"/>
      <c r="L17" s="4"/>
    </row>
    <row r="18" spans="2:12" ht="15" customHeight="1">
      <c r="B18" s="7" t="s">
        <v>333</v>
      </c>
      <c r="C18" s="8" t="str">
        <f>IF('E-1-1'!K18="","",'E-1-1'!K18)</f>
        <v>セキュリティ設備</v>
      </c>
      <c r="D18" s="36" t="s">
        <v>170</v>
      </c>
      <c r="E18" s="3"/>
      <c r="F18" s="4"/>
      <c r="H18" s="10"/>
      <c r="I18" s="8" t="s">
        <v>225</v>
      </c>
      <c r="J18" s="36" t="s">
        <v>107</v>
      </c>
      <c r="K18" s="3"/>
      <c r="L18" s="4"/>
    </row>
    <row r="19" spans="2:12" ht="15" customHeight="1">
      <c r="B19" s="10"/>
      <c r="C19" s="8" t="str">
        <f>IF('E-1-1'!K19="","",'E-1-1'!K19)</f>
        <v>FIS設備</v>
      </c>
      <c r="D19" s="36" t="s">
        <v>170</v>
      </c>
      <c r="E19" s="3"/>
      <c r="F19" s="4"/>
      <c r="H19" s="10"/>
      <c r="I19" s="8" t="s">
        <v>231</v>
      </c>
      <c r="J19" s="19">
        <f>'E-1-4'!D33</f>
        <v>0</v>
      </c>
      <c r="K19" s="3"/>
      <c r="L19" s="4"/>
    </row>
    <row r="20" spans="2:12" ht="15" customHeight="1">
      <c r="B20" s="10"/>
      <c r="C20" s="8" t="str">
        <f>IF('E-1-1'!K20="","",'E-1-1'!K20)</f>
        <v>MSW設備</v>
      </c>
      <c r="D20" s="36" t="s">
        <v>170</v>
      </c>
      <c r="E20" s="3"/>
      <c r="F20" s="4"/>
      <c r="H20" s="10"/>
      <c r="I20" s="8" t="s">
        <v>232</v>
      </c>
      <c r="J20" s="36" t="s">
        <v>107</v>
      </c>
      <c r="K20" s="3"/>
      <c r="L20" s="4"/>
    </row>
    <row r="21" spans="2:12" ht="15" customHeight="1">
      <c r="B21" s="10"/>
      <c r="C21" s="8" t="str">
        <f>IF('E-1-1'!K21="","",'E-1-1'!K21)</f>
        <v>PBB</v>
      </c>
      <c r="D21" s="36">
        <f>'E-1-1'!L21</f>
        <v>0</v>
      </c>
      <c r="E21" s="3"/>
      <c r="F21" s="4"/>
      <c r="H21" s="10"/>
      <c r="I21" s="8" t="s">
        <v>233</v>
      </c>
      <c r="J21" s="36" t="s">
        <v>107</v>
      </c>
      <c r="K21" s="3"/>
      <c r="L21" s="4"/>
    </row>
    <row r="22" spans="2:12" ht="15" customHeight="1">
      <c r="B22" s="10"/>
      <c r="C22" s="8" t="str">
        <f>IF('E-1-1'!K22="","",'E-1-1'!K22)</f>
        <v>BHS本体</v>
      </c>
      <c r="D22" s="36" t="s">
        <v>170</v>
      </c>
      <c r="E22" s="3"/>
      <c r="F22" s="4"/>
      <c r="H22" s="10"/>
      <c r="I22" s="8" t="s">
        <v>5</v>
      </c>
      <c r="J22" s="36" t="s">
        <v>107</v>
      </c>
      <c r="K22" s="3"/>
      <c r="L22" s="4"/>
    </row>
    <row r="23" spans="2:12" ht="15" customHeight="1">
      <c r="B23" s="10"/>
      <c r="C23" s="8" t="str">
        <f>IF('E-1-1'!K23="","",'E-1-1'!K23)</f>
        <v>インライン機器</v>
      </c>
      <c r="D23" s="36" t="s">
        <v>170</v>
      </c>
      <c r="E23" s="3"/>
      <c r="F23" s="4"/>
      <c r="H23" s="10"/>
      <c r="I23" s="8" t="s">
        <v>357</v>
      </c>
      <c r="J23" s="36" t="s">
        <v>107</v>
      </c>
      <c r="K23" s="3"/>
      <c r="L23" s="4"/>
    </row>
    <row r="24" spans="2:12" ht="15" customHeight="1">
      <c r="B24" s="10"/>
      <c r="C24" s="8">
        <f>IF('E-1-1'!K24="","",'E-1-1'!K24)</f>
      </c>
      <c r="D24" s="36" t="s">
        <v>170</v>
      </c>
      <c r="E24" s="3"/>
      <c r="F24" s="4"/>
      <c r="H24" s="10"/>
      <c r="I24" s="8" t="s">
        <v>356</v>
      </c>
      <c r="J24" s="36" t="s">
        <v>107</v>
      </c>
      <c r="K24" s="3"/>
      <c r="L24" s="4"/>
    </row>
    <row r="25" spans="2:12" ht="15" customHeight="1">
      <c r="B25" s="10"/>
      <c r="C25" s="8">
        <f>IF('E-1-1'!K25="","",'E-1-1'!K25)</f>
      </c>
      <c r="D25" s="36" t="s">
        <v>170</v>
      </c>
      <c r="E25" s="3"/>
      <c r="F25" s="4"/>
      <c r="H25" s="7" t="s">
        <v>61</v>
      </c>
      <c r="I25" s="8" t="s">
        <v>171</v>
      </c>
      <c r="J25" s="36" t="s">
        <v>107</v>
      </c>
      <c r="K25" s="3"/>
      <c r="L25" s="4"/>
    </row>
    <row r="26" spans="2:12" ht="15" customHeight="1">
      <c r="B26" s="11"/>
      <c r="C26" s="8" t="s">
        <v>8</v>
      </c>
      <c r="D26" s="36">
        <f>SUM(D18:D25)</f>
        <v>0</v>
      </c>
      <c r="E26" s="3"/>
      <c r="F26" s="4"/>
      <c r="H26" s="11"/>
      <c r="I26" s="8" t="s">
        <v>27</v>
      </c>
      <c r="J26" s="36" t="s">
        <v>185</v>
      </c>
      <c r="K26" s="3"/>
      <c r="L26" s="4"/>
    </row>
    <row r="27" spans="2:12" ht="15" customHeight="1">
      <c r="B27" s="10" t="s">
        <v>167</v>
      </c>
      <c r="C27" s="8">
        <f>IF('E-1-1'!K27="","",'E-1-1'!K27)</f>
      </c>
      <c r="D27" s="36" t="s">
        <v>170</v>
      </c>
      <c r="E27" s="3"/>
      <c r="F27" s="4"/>
      <c r="H27" s="33" t="s">
        <v>49</v>
      </c>
      <c r="I27" s="4"/>
      <c r="J27" s="36" t="s">
        <v>185</v>
      </c>
      <c r="K27" s="3"/>
      <c r="L27" s="4"/>
    </row>
    <row r="28" spans="2:12" ht="15" customHeight="1">
      <c r="B28" s="10"/>
      <c r="C28" s="8">
        <f>IF('E-1-1'!K28="","",'E-1-1'!K28)</f>
      </c>
      <c r="D28" s="36" t="s">
        <v>170</v>
      </c>
      <c r="E28" s="3"/>
      <c r="F28" s="4"/>
      <c r="H28" s="3" t="s">
        <v>237</v>
      </c>
      <c r="I28" s="4"/>
      <c r="J28" s="36" t="s">
        <v>185</v>
      </c>
      <c r="K28" s="3"/>
      <c r="L28" s="4"/>
    </row>
    <row r="29" spans="2:12" ht="15" customHeight="1">
      <c r="B29" s="10"/>
      <c r="C29" s="8">
        <f>IF('E-1-1'!K29="","",'E-1-1'!K29)</f>
      </c>
      <c r="D29" s="36" t="s">
        <v>170</v>
      </c>
      <c r="E29" s="3"/>
      <c r="F29" s="4"/>
      <c r="H29" s="3" t="s">
        <v>41</v>
      </c>
      <c r="I29" s="4"/>
      <c r="J29" s="9">
        <f>'E-1-4'!D43*'E-1-1'!E$46</f>
        <v>0</v>
      </c>
      <c r="K29" s="3" t="s">
        <v>35</v>
      </c>
      <c r="L29" s="4"/>
    </row>
    <row r="30" spans="2:12" ht="15" customHeight="1">
      <c r="B30" s="10"/>
      <c r="C30" s="8">
        <f>IF('E-1-1'!K30="","",'E-1-1'!K30)</f>
      </c>
      <c r="D30" s="36" t="s">
        <v>170</v>
      </c>
      <c r="E30" s="3"/>
      <c r="F30" s="4"/>
      <c r="H30" s="3" t="s">
        <v>42</v>
      </c>
      <c r="I30" s="4"/>
      <c r="J30" s="9">
        <f>'E-1-4'!D44*'E-1-1'!E$46</f>
        <v>0</v>
      </c>
      <c r="K30" s="3" t="s">
        <v>35</v>
      </c>
      <c r="L30" s="4"/>
    </row>
    <row r="31" spans="2:12" ht="15" customHeight="1">
      <c r="B31" s="10"/>
      <c r="C31" s="8" t="s">
        <v>8</v>
      </c>
      <c r="D31" s="36">
        <f>SUM(D27:D30)</f>
        <v>0</v>
      </c>
      <c r="E31" s="3"/>
      <c r="F31" s="4"/>
      <c r="H31" s="7" t="s">
        <v>19</v>
      </c>
      <c r="I31" s="8" t="s">
        <v>171</v>
      </c>
      <c r="J31" s="36" t="s">
        <v>162</v>
      </c>
      <c r="K31" s="3"/>
      <c r="L31" s="4"/>
    </row>
    <row r="32" spans="2:12" ht="15" customHeight="1" thickBot="1">
      <c r="B32" s="7" t="s">
        <v>169</v>
      </c>
      <c r="C32" s="8">
        <f>IF('E-1-1'!K32="","",'E-1-1'!K32)</f>
      </c>
      <c r="D32" s="36" t="s">
        <v>170</v>
      </c>
      <c r="E32" s="3"/>
      <c r="F32" s="4"/>
      <c r="H32" s="29"/>
      <c r="I32" s="26" t="s">
        <v>27</v>
      </c>
      <c r="J32" s="125" t="s">
        <v>162</v>
      </c>
      <c r="K32" s="12"/>
      <c r="L32" s="13"/>
    </row>
    <row r="33" spans="2:12" ht="15" customHeight="1" thickTop="1">
      <c r="B33" s="10"/>
      <c r="C33" s="8">
        <f>IF('E-1-1'!K33="","",'E-1-1'!K33)</f>
      </c>
      <c r="D33" s="36" t="s">
        <v>170</v>
      </c>
      <c r="E33" s="3"/>
      <c r="F33" s="4"/>
      <c r="H33" s="15" t="s">
        <v>11</v>
      </c>
      <c r="I33" s="16"/>
      <c r="J33" s="17">
        <f>SUM(J7:J32)</f>
        <v>0</v>
      </c>
      <c r="K33" s="15"/>
      <c r="L33" s="16"/>
    </row>
    <row r="34" spans="2:6" ht="15" customHeight="1">
      <c r="B34" s="10"/>
      <c r="C34" s="8">
        <f>IF('E-1-1'!K34="","",'E-1-1'!K34)</f>
      </c>
      <c r="D34" s="36" t="s">
        <v>170</v>
      </c>
      <c r="E34" s="3"/>
      <c r="F34" s="4"/>
    </row>
    <row r="35" spans="2:8" ht="15" customHeight="1">
      <c r="B35" s="10"/>
      <c r="C35" s="8">
        <f>IF('E-1-1'!K35="","",'E-1-1'!K35)</f>
      </c>
      <c r="D35" s="36" t="s">
        <v>170</v>
      </c>
      <c r="E35" s="3"/>
      <c r="F35" s="4"/>
      <c r="H35" s="1" t="s">
        <v>43</v>
      </c>
    </row>
    <row r="36" spans="2:12" ht="15" customHeight="1" thickBot="1">
      <c r="B36" s="29"/>
      <c r="C36" s="26" t="s">
        <v>8</v>
      </c>
      <c r="D36" s="125">
        <f>SUM(D32:D35)</f>
        <v>0</v>
      </c>
      <c r="E36" s="12"/>
      <c r="F36" s="13"/>
      <c r="L36" s="2"/>
    </row>
    <row r="37" spans="2:12" ht="15" customHeight="1" thickTop="1">
      <c r="B37" s="32" t="s">
        <v>11</v>
      </c>
      <c r="C37" s="16"/>
      <c r="D37" s="126">
        <f>D17+D26+D31+D36</f>
        <v>0</v>
      </c>
      <c r="E37" s="15"/>
      <c r="F37" s="16"/>
      <c r="H37" s="3" t="s">
        <v>13</v>
      </c>
      <c r="I37" s="4"/>
      <c r="J37" s="8" t="s">
        <v>14</v>
      </c>
      <c r="K37" s="3" t="s">
        <v>10</v>
      </c>
      <c r="L37" s="4"/>
    </row>
    <row r="38" spans="8:12" ht="15" customHeight="1">
      <c r="H38" s="3" t="s">
        <v>112</v>
      </c>
      <c r="I38" s="4"/>
      <c r="J38" s="124">
        <f>'E-1-1'!D9/2</f>
        <v>15000</v>
      </c>
      <c r="K38" s="3" t="s">
        <v>207</v>
      </c>
      <c r="L38" s="4"/>
    </row>
    <row r="39" spans="2:12" ht="15" customHeight="1">
      <c r="B39" s="1" t="s">
        <v>294</v>
      </c>
      <c r="H39" s="33" t="s">
        <v>55</v>
      </c>
      <c r="I39" s="6"/>
      <c r="J39" s="9">
        <f>'E-1-4'!E8</f>
        <v>0</v>
      </c>
      <c r="K39" s="6" t="s">
        <v>195</v>
      </c>
      <c r="L39" s="4"/>
    </row>
    <row r="40" spans="6:12" ht="15" customHeight="1">
      <c r="F40" s="2" t="s">
        <v>12</v>
      </c>
      <c r="H40" s="127"/>
      <c r="I40" s="8" t="s">
        <v>187</v>
      </c>
      <c r="J40" s="17">
        <f>IF(ISERR(ROUND(J33/J38*1000,-1)),0,ROUND(J33/J38*1000,-1))</f>
        <v>0</v>
      </c>
      <c r="K40" s="3" t="s">
        <v>199</v>
      </c>
      <c r="L40" s="4"/>
    </row>
    <row r="41" spans="2:12" ht="15" customHeight="1">
      <c r="B41" s="3" t="s">
        <v>13</v>
      </c>
      <c r="C41" s="4"/>
      <c r="D41" s="8" t="s">
        <v>14</v>
      </c>
      <c r="E41" s="3" t="s">
        <v>10</v>
      </c>
      <c r="F41" s="4"/>
      <c r="H41" s="127"/>
      <c r="I41" s="8" t="s">
        <v>188</v>
      </c>
      <c r="J41" s="9">
        <f>J39-J40</f>
        <v>0</v>
      </c>
      <c r="K41" s="3" t="s">
        <v>198</v>
      </c>
      <c r="L41" s="4"/>
    </row>
    <row r="42" spans="2:12" ht="15" customHeight="1">
      <c r="B42" s="3" t="str">
        <f>IF('E-1-1'!J42="","",'E-1-1'!J42)</f>
        <v>設計監理料</v>
      </c>
      <c r="C42" s="4"/>
      <c r="D42" s="36">
        <f>'E-1-1'!L42*'E-1-1'!E$46</f>
        <v>0</v>
      </c>
      <c r="E42" s="3" t="s">
        <v>35</v>
      </c>
      <c r="F42" s="4"/>
      <c r="H42" s="11"/>
      <c r="I42" s="8" t="s">
        <v>278</v>
      </c>
      <c r="J42" s="28">
        <f>IF(ISERR(J41/J39),0,J41/J39)</f>
        <v>0</v>
      </c>
      <c r="K42" s="3" t="s">
        <v>280</v>
      </c>
      <c r="L42" s="4"/>
    </row>
    <row r="43" spans="2:6" ht="15" customHeight="1">
      <c r="B43" s="3" t="str">
        <f>IF('E-1-1'!J43="","",'E-1-1'!J43)</f>
        <v>建設中金利</v>
      </c>
      <c r="C43" s="4"/>
      <c r="D43" s="36">
        <f>'E-1-1'!L43*'E-1-1'!E$46</f>
        <v>0</v>
      </c>
      <c r="E43" s="3" t="s">
        <v>35</v>
      </c>
      <c r="F43" s="4"/>
    </row>
    <row r="44" spans="2:6" ht="15" customHeight="1">
      <c r="B44" s="3" t="str">
        <f>IF('E-1-1'!J44="","",'E-1-1'!J44)</f>
        <v>建設中事務費</v>
      </c>
      <c r="C44" s="4"/>
      <c r="D44" s="36">
        <f>'E-1-1'!L44*'E-1-1'!E$46</f>
        <v>0</v>
      </c>
      <c r="E44" s="3" t="s">
        <v>35</v>
      </c>
      <c r="F44" s="4"/>
    </row>
    <row r="45" spans="2:6" ht="15" customHeight="1">
      <c r="B45" s="7" t="s">
        <v>17</v>
      </c>
      <c r="C45" s="8" t="s">
        <v>171</v>
      </c>
      <c r="D45" s="36" t="s">
        <v>108</v>
      </c>
      <c r="E45" s="3"/>
      <c r="F45" s="4"/>
    </row>
    <row r="46" spans="2:6" ht="15" customHeight="1">
      <c r="B46" s="35"/>
      <c r="C46" s="8" t="s">
        <v>27</v>
      </c>
      <c r="D46" s="36" t="s">
        <v>170</v>
      </c>
      <c r="E46" s="3"/>
      <c r="F46" s="4"/>
    </row>
    <row r="47" spans="2:6" ht="15" customHeight="1">
      <c r="B47" s="3" t="str">
        <f>IF('E-1-1'!J47="","",'E-1-1'!J47)</f>
        <v>不動産取得税</v>
      </c>
      <c r="C47" s="4"/>
      <c r="D47" s="36">
        <f>'E-1-1'!L47*'E-1-1'!E$46</f>
        <v>0</v>
      </c>
      <c r="E47" s="3" t="s">
        <v>35</v>
      </c>
      <c r="F47" s="4"/>
    </row>
    <row r="48" spans="2:6" ht="15" customHeight="1" thickBot="1">
      <c r="B48" s="12" t="str">
        <f>IF('E-1-1'!J48="","",'E-1-1'!J48)</f>
        <v>登録免許税</v>
      </c>
      <c r="C48" s="13"/>
      <c r="D48" s="125">
        <f>'E-1-1'!L48*'E-1-1'!E$46</f>
        <v>0</v>
      </c>
      <c r="E48" s="12" t="s">
        <v>35</v>
      </c>
      <c r="F48" s="13"/>
    </row>
    <row r="49" spans="2:6" ht="15" customHeight="1" thickTop="1">
      <c r="B49" s="15" t="s">
        <v>11</v>
      </c>
      <c r="C49" s="16"/>
      <c r="D49" s="126">
        <f>SUM(D42:D48)</f>
        <v>0</v>
      </c>
      <c r="E49" s="15"/>
      <c r="F49" s="16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B4:L4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3" width="18.75390625" style="1" customWidth="1"/>
    <col min="4" max="4" width="16.75390625" style="1" customWidth="1"/>
    <col min="5" max="12" width="18.75390625" style="1" customWidth="1"/>
    <col min="13" max="16384" width="9.125" style="1" customWidth="1"/>
  </cols>
  <sheetData>
    <row r="4" spans="2:8" ht="15" customHeight="1">
      <c r="B4" s="1" t="s">
        <v>53</v>
      </c>
      <c r="H4" s="1" t="s">
        <v>36</v>
      </c>
    </row>
    <row r="5" ht="15" customHeight="1">
      <c r="L5" s="2" t="s">
        <v>48</v>
      </c>
    </row>
    <row r="6" spans="2:12" ht="15" customHeight="1">
      <c r="B6" s="1" t="s">
        <v>34</v>
      </c>
      <c r="H6" s="3" t="s">
        <v>13</v>
      </c>
      <c r="I6" s="4"/>
      <c r="J6" s="8" t="s">
        <v>14</v>
      </c>
      <c r="K6" s="3" t="s">
        <v>10</v>
      </c>
      <c r="L6" s="4"/>
    </row>
    <row r="7" spans="6:12" ht="15" customHeight="1">
      <c r="F7" s="2" t="s">
        <v>12</v>
      </c>
      <c r="H7" s="3" t="s">
        <v>39</v>
      </c>
      <c r="I7" s="4"/>
      <c r="J7" s="36">
        <f>(SUM('E-1-3'!H20:AI21,'E-1-3'!H54:AI57)+SUM('E-1-3'!H40:AI40)*'E-1-1'!E47)/28</f>
        <v>0</v>
      </c>
      <c r="K7" s="3" t="s">
        <v>331</v>
      </c>
      <c r="L7" s="4"/>
    </row>
    <row r="8" spans="2:12" ht="15" customHeight="1">
      <c r="B8" s="3" t="s">
        <v>13</v>
      </c>
      <c r="C8" s="4"/>
      <c r="D8" s="8" t="s">
        <v>14</v>
      </c>
      <c r="E8" s="3" t="s">
        <v>10</v>
      </c>
      <c r="F8" s="4"/>
      <c r="H8" s="3" t="s">
        <v>40</v>
      </c>
      <c r="I8" s="4"/>
      <c r="J8" s="9">
        <f>SUM('E-1-6'!H45:AI45)*'E-1-1'!E$47/28*1000</f>
        <v>0</v>
      </c>
      <c r="K8" s="3" t="s">
        <v>35</v>
      </c>
      <c r="L8" s="4"/>
    </row>
    <row r="9" spans="2:12" ht="15" customHeight="1">
      <c r="B9" s="7" t="s">
        <v>168</v>
      </c>
      <c r="C9" s="8">
        <f>IF('E-1-1'!K9="","",'E-1-1'!K9)</f>
      </c>
      <c r="D9" s="36" t="s">
        <v>170</v>
      </c>
      <c r="E9" s="3"/>
      <c r="F9" s="4"/>
      <c r="H9" s="7" t="s">
        <v>37</v>
      </c>
      <c r="I9" s="8" t="s">
        <v>224</v>
      </c>
      <c r="J9" s="36" t="s">
        <v>185</v>
      </c>
      <c r="K9" s="3"/>
      <c r="L9" s="4"/>
    </row>
    <row r="10" spans="2:12" ht="15" customHeight="1">
      <c r="B10" s="10"/>
      <c r="C10" s="8">
        <f>IF('E-1-1'!K10="","",'E-1-1'!K10)</f>
      </c>
      <c r="D10" s="36" t="s">
        <v>170</v>
      </c>
      <c r="E10" s="3"/>
      <c r="F10" s="4"/>
      <c r="H10" s="10"/>
      <c r="I10" s="8" t="s">
        <v>225</v>
      </c>
      <c r="J10" s="36" t="s">
        <v>185</v>
      </c>
      <c r="K10" s="3"/>
      <c r="L10" s="4"/>
    </row>
    <row r="11" spans="2:12" ht="15" customHeight="1">
      <c r="B11" s="10"/>
      <c r="C11" s="8">
        <f>IF('E-1-1'!K11="","",'E-1-1'!K11)</f>
      </c>
      <c r="D11" s="36" t="s">
        <v>170</v>
      </c>
      <c r="E11" s="3"/>
      <c r="F11" s="4"/>
      <c r="H11" s="10"/>
      <c r="I11" s="8" t="s">
        <v>231</v>
      </c>
      <c r="J11" s="36" t="s">
        <v>185</v>
      </c>
      <c r="K11" s="3"/>
      <c r="L11" s="4"/>
    </row>
    <row r="12" spans="2:12" ht="15" customHeight="1">
      <c r="B12" s="10"/>
      <c r="C12" s="8">
        <f>IF('E-1-1'!K12="","",'E-1-1'!K12)</f>
      </c>
      <c r="D12" s="36" t="s">
        <v>170</v>
      </c>
      <c r="E12" s="3">
        <f>IF(C12="","","延床面積按分")</f>
      </c>
      <c r="F12" s="4"/>
      <c r="H12" s="10"/>
      <c r="I12" s="8" t="s">
        <v>232</v>
      </c>
      <c r="J12" s="19">
        <f>'E-1-4'!D26</f>
        <v>0</v>
      </c>
      <c r="K12" s="3"/>
      <c r="L12" s="4"/>
    </row>
    <row r="13" spans="2:12" ht="15" customHeight="1">
      <c r="B13" s="10"/>
      <c r="C13" s="8">
        <f>IF('E-1-1'!K13="","",'E-1-1'!K13)</f>
      </c>
      <c r="D13" s="36" t="s">
        <v>170</v>
      </c>
      <c r="E13" s="3">
        <f>IF(C13="","","延床面積按分")</f>
      </c>
      <c r="F13" s="4"/>
      <c r="H13" s="10"/>
      <c r="I13" s="8" t="s">
        <v>233</v>
      </c>
      <c r="J13" s="36" t="s">
        <v>185</v>
      </c>
      <c r="K13" s="3"/>
      <c r="L13" s="4"/>
    </row>
    <row r="14" spans="2:12" ht="15" customHeight="1">
      <c r="B14" s="10"/>
      <c r="C14" s="8">
        <f>IF('E-1-1'!K14="","",'E-1-1'!K14)</f>
      </c>
      <c r="D14" s="36" t="s">
        <v>170</v>
      </c>
      <c r="E14" s="3">
        <f>IF(C14="","","延床面積按分")</f>
      </c>
      <c r="F14" s="4"/>
      <c r="H14" s="10"/>
      <c r="I14" s="8" t="s">
        <v>5</v>
      </c>
      <c r="J14" s="36" t="s">
        <v>185</v>
      </c>
      <c r="K14" s="3"/>
      <c r="L14" s="4"/>
    </row>
    <row r="15" spans="2:12" ht="15" customHeight="1">
      <c r="B15" s="10"/>
      <c r="C15" s="8">
        <f>IF('E-1-1'!K15="","",'E-1-1'!K15)</f>
      </c>
      <c r="D15" s="36" t="s">
        <v>170</v>
      </c>
      <c r="E15" s="3">
        <f>IF(C15="","","延床面積按分")</f>
      </c>
      <c r="F15" s="4"/>
      <c r="H15" s="10"/>
      <c r="I15" s="8" t="s">
        <v>357</v>
      </c>
      <c r="J15" s="36" t="s">
        <v>185</v>
      </c>
      <c r="K15" s="3"/>
      <c r="L15" s="4"/>
    </row>
    <row r="16" spans="2:12" ht="15" customHeight="1">
      <c r="B16" s="10"/>
      <c r="C16" s="8">
        <f>IF('E-1-1'!K16="","",'E-1-1'!K16)</f>
      </c>
      <c r="D16" s="36" t="s">
        <v>170</v>
      </c>
      <c r="E16" s="3">
        <f>IF(C16="","","延床面積按分")</f>
      </c>
      <c r="F16" s="4"/>
      <c r="H16" s="11"/>
      <c r="I16" s="8" t="s">
        <v>356</v>
      </c>
      <c r="J16" s="36" t="s">
        <v>185</v>
      </c>
      <c r="K16" s="3"/>
      <c r="L16" s="4"/>
    </row>
    <row r="17" spans="2:12" ht="15" customHeight="1">
      <c r="B17" s="11"/>
      <c r="C17" s="8" t="s">
        <v>8</v>
      </c>
      <c r="D17" s="36">
        <f>SUM(D9:D16)</f>
        <v>0</v>
      </c>
      <c r="E17" s="3"/>
      <c r="F17" s="4"/>
      <c r="H17" s="7" t="s">
        <v>38</v>
      </c>
      <c r="I17" s="8" t="s">
        <v>224</v>
      </c>
      <c r="J17" s="36" t="s">
        <v>185</v>
      </c>
      <c r="K17" s="3"/>
      <c r="L17" s="4"/>
    </row>
    <row r="18" spans="2:12" ht="15" customHeight="1">
      <c r="B18" s="7" t="s">
        <v>333</v>
      </c>
      <c r="C18" s="8" t="str">
        <f>IF('E-1-1'!K18="","",'E-1-1'!K18)</f>
        <v>セキュリティ設備</v>
      </c>
      <c r="D18" s="36" t="s">
        <v>170</v>
      </c>
      <c r="E18" s="3"/>
      <c r="F18" s="4"/>
      <c r="H18" s="10"/>
      <c r="I18" s="8" t="s">
        <v>225</v>
      </c>
      <c r="J18" s="36" t="s">
        <v>185</v>
      </c>
      <c r="K18" s="3"/>
      <c r="L18" s="4"/>
    </row>
    <row r="19" spans="2:12" ht="15" customHeight="1">
      <c r="B19" s="10"/>
      <c r="C19" s="8" t="str">
        <f>IF('E-1-1'!K19="","",'E-1-1'!K19)</f>
        <v>FIS設備</v>
      </c>
      <c r="D19" s="36" t="s">
        <v>170</v>
      </c>
      <c r="E19" s="3"/>
      <c r="F19" s="4"/>
      <c r="H19" s="10"/>
      <c r="I19" s="8" t="s">
        <v>231</v>
      </c>
      <c r="J19" s="36" t="s">
        <v>185</v>
      </c>
      <c r="K19" s="3"/>
      <c r="L19" s="4"/>
    </row>
    <row r="20" spans="2:12" ht="15" customHeight="1">
      <c r="B20" s="10"/>
      <c r="C20" s="8" t="str">
        <f>IF('E-1-1'!K20="","",'E-1-1'!K20)</f>
        <v>MSW設備</v>
      </c>
      <c r="D20" s="36" t="s">
        <v>170</v>
      </c>
      <c r="E20" s="3"/>
      <c r="F20" s="4"/>
      <c r="H20" s="10"/>
      <c r="I20" s="8" t="s">
        <v>232</v>
      </c>
      <c r="J20" s="19">
        <f>'E-1-4'!D34</f>
        <v>0</v>
      </c>
      <c r="K20" s="3"/>
      <c r="L20" s="4"/>
    </row>
    <row r="21" spans="2:12" ht="15" customHeight="1">
      <c r="B21" s="10"/>
      <c r="C21" s="8" t="str">
        <f>IF('E-1-1'!K21="","",'E-1-1'!K21)</f>
        <v>PBB</v>
      </c>
      <c r="D21" s="36" t="s">
        <v>170</v>
      </c>
      <c r="E21" s="3"/>
      <c r="F21" s="4"/>
      <c r="H21" s="10"/>
      <c r="I21" s="8" t="s">
        <v>233</v>
      </c>
      <c r="J21" s="36" t="s">
        <v>185</v>
      </c>
      <c r="K21" s="3"/>
      <c r="L21" s="4"/>
    </row>
    <row r="22" spans="2:12" ht="15" customHeight="1">
      <c r="B22" s="10"/>
      <c r="C22" s="8" t="str">
        <f>IF('E-1-1'!K22="","",'E-1-1'!K22)</f>
        <v>BHS本体</v>
      </c>
      <c r="D22" s="36">
        <f>'E-1-1'!L22</f>
        <v>0</v>
      </c>
      <c r="E22" s="3"/>
      <c r="F22" s="4"/>
      <c r="H22" s="10"/>
      <c r="I22" s="8" t="s">
        <v>5</v>
      </c>
      <c r="J22" s="36" t="s">
        <v>185</v>
      </c>
      <c r="K22" s="3"/>
      <c r="L22" s="4"/>
    </row>
    <row r="23" spans="2:12" ht="15" customHeight="1">
      <c r="B23" s="10"/>
      <c r="C23" s="8" t="str">
        <f>IF('E-1-1'!K23="","",'E-1-1'!K23)</f>
        <v>インライン機器</v>
      </c>
      <c r="D23" s="36">
        <f>'E-1-1'!L23</f>
        <v>0</v>
      </c>
      <c r="E23" s="3"/>
      <c r="F23" s="4"/>
      <c r="H23" s="10"/>
      <c r="I23" s="8" t="s">
        <v>357</v>
      </c>
      <c r="J23" s="36" t="s">
        <v>185</v>
      </c>
      <c r="K23" s="3"/>
      <c r="L23" s="4"/>
    </row>
    <row r="24" spans="2:12" ht="15" customHeight="1">
      <c r="B24" s="10"/>
      <c r="C24" s="8">
        <f>IF('E-1-1'!K24="","",'E-1-1'!K24)</f>
      </c>
      <c r="D24" s="36" t="s">
        <v>170</v>
      </c>
      <c r="E24" s="3"/>
      <c r="F24" s="4"/>
      <c r="H24" s="10"/>
      <c r="I24" s="8" t="s">
        <v>356</v>
      </c>
      <c r="J24" s="36" t="s">
        <v>185</v>
      </c>
      <c r="K24" s="3"/>
      <c r="L24" s="4"/>
    </row>
    <row r="25" spans="2:12" ht="15" customHeight="1">
      <c r="B25" s="10"/>
      <c r="C25" s="8">
        <f>IF('E-1-1'!K25="","",'E-1-1'!K25)</f>
      </c>
      <c r="D25" s="36" t="s">
        <v>170</v>
      </c>
      <c r="E25" s="3"/>
      <c r="F25" s="4"/>
      <c r="H25" s="7" t="s">
        <v>61</v>
      </c>
      <c r="I25" s="8" t="s">
        <v>171</v>
      </c>
      <c r="J25" s="36" t="s">
        <v>107</v>
      </c>
      <c r="K25" s="3"/>
      <c r="L25" s="4"/>
    </row>
    <row r="26" spans="2:12" ht="15" customHeight="1">
      <c r="B26" s="11"/>
      <c r="C26" s="8" t="s">
        <v>8</v>
      </c>
      <c r="D26" s="36">
        <f>SUM(D18:D25)</f>
        <v>0</v>
      </c>
      <c r="E26" s="3"/>
      <c r="F26" s="4"/>
      <c r="H26" s="11"/>
      <c r="I26" s="8" t="s">
        <v>27</v>
      </c>
      <c r="J26" s="36" t="s">
        <v>185</v>
      </c>
      <c r="K26" s="3"/>
      <c r="L26" s="4"/>
    </row>
    <row r="27" spans="2:12" ht="15" customHeight="1">
      <c r="B27" s="10" t="s">
        <v>167</v>
      </c>
      <c r="C27" s="8">
        <f>IF('E-1-1'!K27="","",'E-1-1'!K27)</f>
      </c>
      <c r="D27" s="36" t="s">
        <v>170</v>
      </c>
      <c r="E27" s="3"/>
      <c r="F27" s="4"/>
      <c r="H27" s="33" t="s">
        <v>49</v>
      </c>
      <c r="I27" s="4"/>
      <c r="J27" s="36" t="s">
        <v>185</v>
      </c>
      <c r="K27" s="3"/>
      <c r="L27" s="4"/>
    </row>
    <row r="28" spans="2:12" ht="15" customHeight="1">
      <c r="B28" s="10"/>
      <c r="C28" s="8">
        <f>IF('E-1-1'!K28="","",'E-1-1'!K28)</f>
      </c>
      <c r="D28" s="36" t="s">
        <v>170</v>
      </c>
      <c r="E28" s="3"/>
      <c r="F28" s="4"/>
      <c r="H28" s="3" t="s">
        <v>237</v>
      </c>
      <c r="I28" s="4"/>
      <c r="J28" s="36" t="s">
        <v>185</v>
      </c>
      <c r="K28" s="3"/>
      <c r="L28" s="4"/>
    </row>
    <row r="29" spans="2:12" ht="15" customHeight="1">
      <c r="B29" s="10"/>
      <c r="C29" s="8">
        <f>IF('E-1-1'!K29="","",'E-1-1'!K29)</f>
      </c>
      <c r="D29" s="36" t="s">
        <v>170</v>
      </c>
      <c r="E29" s="3"/>
      <c r="F29" s="4"/>
      <c r="H29" s="3" t="s">
        <v>41</v>
      </c>
      <c r="I29" s="4"/>
      <c r="J29" s="9">
        <f>'E-1-4'!D43*'E-1-1'!E$47</f>
        <v>0</v>
      </c>
      <c r="K29" s="3" t="s">
        <v>35</v>
      </c>
      <c r="L29" s="4"/>
    </row>
    <row r="30" spans="2:12" ht="15" customHeight="1">
      <c r="B30" s="10"/>
      <c r="C30" s="8">
        <f>IF('E-1-1'!K30="","",'E-1-1'!K30)</f>
      </c>
      <c r="D30" s="36" t="s">
        <v>170</v>
      </c>
      <c r="E30" s="3"/>
      <c r="F30" s="4"/>
      <c r="H30" s="3" t="s">
        <v>42</v>
      </c>
      <c r="I30" s="4"/>
      <c r="J30" s="9">
        <f>'E-1-4'!D44*'E-1-1'!E$47</f>
        <v>0</v>
      </c>
      <c r="K30" s="3" t="s">
        <v>35</v>
      </c>
      <c r="L30" s="4"/>
    </row>
    <row r="31" spans="2:12" ht="15" customHeight="1">
      <c r="B31" s="10"/>
      <c r="C31" s="8" t="s">
        <v>8</v>
      </c>
      <c r="D31" s="36">
        <f>SUM(D27:D30)</f>
        <v>0</v>
      </c>
      <c r="E31" s="3"/>
      <c r="F31" s="4"/>
      <c r="H31" s="7" t="s">
        <v>19</v>
      </c>
      <c r="I31" s="8" t="s">
        <v>171</v>
      </c>
      <c r="J31" s="36" t="s">
        <v>59</v>
      </c>
      <c r="K31" s="3"/>
      <c r="L31" s="4"/>
    </row>
    <row r="32" spans="2:12" ht="15" customHeight="1" thickBot="1">
      <c r="B32" s="7" t="s">
        <v>169</v>
      </c>
      <c r="C32" s="8">
        <f>IF('E-1-1'!K32="","",'E-1-1'!K32)</f>
      </c>
      <c r="D32" s="36" t="s">
        <v>170</v>
      </c>
      <c r="E32" s="3"/>
      <c r="F32" s="4"/>
      <c r="H32" s="29"/>
      <c r="I32" s="26" t="s">
        <v>27</v>
      </c>
      <c r="J32" s="125" t="s">
        <v>162</v>
      </c>
      <c r="K32" s="12"/>
      <c r="L32" s="13"/>
    </row>
    <row r="33" spans="2:12" ht="15" customHeight="1" thickTop="1">
      <c r="B33" s="10"/>
      <c r="C33" s="8">
        <f>IF('E-1-1'!K33="","",'E-1-1'!K33)</f>
      </c>
      <c r="D33" s="36" t="s">
        <v>170</v>
      </c>
      <c r="E33" s="3"/>
      <c r="F33" s="4"/>
      <c r="H33" s="15" t="s">
        <v>11</v>
      </c>
      <c r="I33" s="16"/>
      <c r="J33" s="17">
        <f>SUM(J7:J32)</f>
        <v>0</v>
      </c>
      <c r="K33" s="15"/>
      <c r="L33" s="16"/>
    </row>
    <row r="34" spans="2:6" ht="15" customHeight="1">
      <c r="B34" s="10"/>
      <c r="C34" s="8">
        <f>IF('E-1-1'!K34="","",'E-1-1'!K34)</f>
      </c>
      <c r="D34" s="36" t="s">
        <v>170</v>
      </c>
      <c r="E34" s="3"/>
      <c r="F34" s="4"/>
    </row>
    <row r="35" spans="2:8" ht="15" customHeight="1">
      <c r="B35" s="10"/>
      <c r="C35" s="8">
        <f>IF('E-1-1'!K35="","",'E-1-1'!K35)</f>
      </c>
      <c r="D35" s="36" t="s">
        <v>170</v>
      </c>
      <c r="E35" s="3"/>
      <c r="F35" s="4"/>
      <c r="H35" s="1" t="s">
        <v>43</v>
      </c>
    </row>
    <row r="36" spans="2:12" ht="15" customHeight="1" thickBot="1">
      <c r="B36" s="29"/>
      <c r="C36" s="26" t="s">
        <v>8</v>
      </c>
      <c r="D36" s="125">
        <f>SUM(D32:D35)</f>
        <v>0</v>
      </c>
      <c r="E36" s="12"/>
      <c r="F36" s="13"/>
      <c r="L36" s="2"/>
    </row>
    <row r="37" spans="2:12" ht="15" customHeight="1" thickTop="1">
      <c r="B37" s="32" t="s">
        <v>11</v>
      </c>
      <c r="C37" s="16"/>
      <c r="D37" s="126">
        <f>D17+D26+D31+D36</f>
        <v>0</v>
      </c>
      <c r="E37" s="15"/>
      <c r="F37" s="16"/>
      <c r="H37" s="3" t="s">
        <v>13</v>
      </c>
      <c r="I37" s="4"/>
      <c r="J37" s="8" t="s">
        <v>14</v>
      </c>
      <c r="K37" s="3" t="s">
        <v>10</v>
      </c>
      <c r="L37" s="4"/>
    </row>
    <row r="38" spans="8:12" ht="15" customHeight="1">
      <c r="H38" s="3" t="s">
        <v>112</v>
      </c>
      <c r="I38" s="4"/>
      <c r="J38" s="124">
        <f>'E-1-1'!D9/2</f>
        <v>15000</v>
      </c>
      <c r="K38" s="3" t="s">
        <v>207</v>
      </c>
      <c r="L38" s="4"/>
    </row>
    <row r="39" spans="2:12" ht="15" customHeight="1">
      <c r="B39" s="1" t="s">
        <v>294</v>
      </c>
      <c r="H39" s="33" t="s">
        <v>55</v>
      </c>
      <c r="I39" s="6"/>
      <c r="J39" s="9">
        <f>'E-1-4'!E9</f>
        <v>0</v>
      </c>
      <c r="K39" s="6" t="s">
        <v>195</v>
      </c>
      <c r="L39" s="4"/>
    </row>
    <row r="40" spans="6:12" ht="15" customHeight="1">
      <c r="F40" s="2" t="s">
        <v>12</v>
      </c>
      <c r="H40" s="127"/>
      <c r="I40" s="8" t="s">
        <v>187</v>
      </c>
      <c r="J40" s="17">
        <f>IF(ISERR(ROUND(J33/J38*1000,-1)),0,ROUND(J33/J38*1000,-1))</f>
        <v>0</v>
      </c>
      <c r="K40" s="3" t="s">
        <v>199</v>
      </c>
      <c r="L40" s="4"/>
    </row>
    <row r="41" spans="2:12" ht="15" customHeight="1">
      <c r="B41" s="3" t="s">
        <v>13</v>
      </c>
      <c r="C41" s="4"/>
      <c r="D41" s="8" t="s">
        <v>14</v>
      </c>
      <c r="E41" s="3" t="s">
        <v>10</v>
      </c>
      <c r="F41" s="4"/>
      <c r="H41" s="127"/>
      <c r="I41" s="8" t="s">
        <v>188</v>
      </c>
      <c r="J41" s="9">
        <f>J39-J40</f>
        <v>0</v>
      </c>
      <c r="K41" s="3" t="s">
        <v>198</v>
      </c>
      <c r="L41" s="4"/>
    </row>
    <row r="42" spans="2:12" ht="15" customHeight="1">
      <c r="B42" s="3" t="str">
        <f>IF('E-1-1'!J42="","",'E-1-1'!J42)</f>
        <v>設計監理料</v>
      </c>
      <c r="C42" s="4"/>
      <c r="D42" s="36">
        <f>'E-1-1'!L42*'E-1-1'!E$47</f>
        <v>0</v>
      </c>
      <c r="E42" s="3" t="s">
        <v>35</v>
      </c>
      <c r="F42" s="4"/>
      <c r="H42" s="11"/>
      <c r="I42" s="8" t="s">
        <v>278</v>
      </c>
      <c r="J42" s="28">
        <f>IF(ISERR(J41/J39),0,J41/J39)</f>
        <v>0</v>
      </c>
      <c r="K42" s="3" t="s">
        <v>280</v>
      </c>
      <c r="L42" s="4"/>
    </row>
    <row r="43" spans="2:6" ht="15" customHeight="1">
      <c r="B43" s="3" t="str">
        <f>IF('E-1-1'!J43="","",'E-1-1'!J43)</f>
        <v>建設中金利</v>
      </c>
      <c r="C43" s="4"/>
      <c r="D43" s="36">
        <f>'E-1-1'!L43*'E-1-1'!E$47</f>
        <v>0</v>
      </c>
      <c r="E43" s="3" t="s">
        <v>35</v>
      </c>
      <c r="F43" s="4"/>
    </row>
    <row r="44" spans="2:6" ht="15" customHeight="1">
      <c r="B44" s="3" t="str">
        <f>IF('E-1-1'!J44="","",'E-1-1'!J44)</f>
        <v>建設中事務費</v>
      </c>
      <c r="C44" s="4"/>
      <c r="D44" s="36">
        <f>'E-1-1'!L44*'E-1-1'!E$47</f>
        <v>0</v>
      </c>
      <c r="E44" s="3" t="s">
        <v>35</v>
      </c>
      <c r="F44" s="4"/>
    </row>
    <row r="45" spans="2:6" ht="15" customHeight="1">
      <c r="B45" s="7" t="s">
        <v>17</v>
      </c>
      <c r="C45" s="8" t="s">
        <v>171</v>
      </c>
      <c r="D45" s="36" t="s">
        <v>108</v>
      </c>
      <c r="E45" s="3"/>
      <c r="F45" s="4"/>
    </row>
    <row r="46" spans="2:6" ht="15" customHeight="1">
      <c r="B46" s="35"/>
      <c r="C46" s="8" t="s">
        <v>27</v>
      </c>
      <c r="D46" s="36" t="s">
        <v>170</v>
      </c>
      <c r="E46" s="3"/>
      <c r="F46" s="4"/>
    </row>
    <row r="47" spans="2:6" ht="15" customHeight="1">
      <c r="B47" s="3" t="str">
        <f>IF('E-1-1'!J47="","",'E-1-1'!J47)</f>
        <v>不動産取得税</v>
      </c>
      <c r="C47" s="4"/>
      <c r="D47" s="36">
        <f>'E-1-1'!L47*'E-1-1'!E$47</f>
        <v>0</v>
      </c>
      <c r="E47" s="3" t="s">
        <v>35</v>
      </c>
      <c r="F47" s="4"/>
    </row>
    <row r="48" spans="2:6" ht="15" customHeight="1" thickBot="1">
      <c r="B48" s="12" t="str">
        <f>IF('E-1-1'!J48="","",'E-1-1'!J48)</f>
        <v>登録免許税</v>
      </c>
      <c r="C48" s="13"/>
      <c r="D48" s="125">
        <f>'E-1-1'!L48*'E-1-1'!E$47</f>
        <v>0</v>
      </c>
      <c r="E48" s="12" t="s">
        <v>35</v>
      </c>
      <c r="F48" s="13"/>
    </row>
    <row r="49" spans="2:6" ht="15" customHeight="1" thickTop="1">
      <c r="B49" s="15" t="s">
        <v>11</v>
      </c>
      <c r="C49" s="16"/>
      <c r="D49" s="126">
        <f>SUM(D42:D48)</f>
        <v>0</v>
      </c>
      <c r="E49" s="15"/>
      <c r="F49" s="16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B4:L4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3" width="18.75390625" style="1" customWidth="1"/>
    <col min="4" max="4" width="16.75390625" style="1" customWidth="1"/>
    <col min="5" max="12" width="18.75390625" style="1" customWidth="1"/>
    <col min="13" max="16384" width="9.125" style="1" customWidth="1"/>
  </cols>
  <sheetData>
    <row r="4" spans="2:8" ht="15" customHeight="1">
      <c r="B4" s="1" t="s">
        <v>346</v>
      </c>
      <c r="H4" s="1" t="s">
        <v>347</v>
      </c>
    </row>
    <row r="5" ht="15" customHeight="1">
      <c r="L5" s="2" t="s">
        <v>48</v>
      </c>
    </row>
    <row r="6" spans="2:12" ht="15" customHeight="1">
      <c r="B6" s="1" t="s">
        <v>34</v>
      </c>
      <c r="H6" s="3" t="s">
        <v>13</v>
      </c>
      <c r="I6" s="4"/>
      <c r="J6" s="8" t="s">
        <v>14</v>
      </c>
      <c r="K6" s="3" t="s">
        <v>10</v>
      </c>
      <c r="L6" s="4"/>
    </row>
    <row r="7" spans="6:12" ht="15" customHeight="1">
      <c r="F7" s="2" t="s">
        <v>12</v>
      </c>
      <c r="H7" s="3" t="s">
        <v>39</v>
      </c>
      <c r="I7" s="4"/>
      <c r="J7" s="9">
        <f>(SUM('E-1-3'!H15:AI15)*'E-1-1'!D48+SUM('E-1-3'!H40:AI40)*'E-1-1'!E48+IF('E-1-1'!$N24=3,SUM('E-1-3'!H22:AI22,'E-1-3'!H58:AI59),0)+IF('E-1-1'!$N25=3,SUM('E-1-3'!H23:AI23,'E-1-3'!H60:AI61),0))/28</f>
        <v>0</v>
      </c>
      <c r="K7" s="3" t="s">
        <v>331</v>
      </c>
      <c r="L7" s="4"/>
    </row>
    <row r="8" spans="2:12" ht="15" customHeight="1">
      <c r="B8" s="3" t="s">
        <v>13</v>
      </c>
      <c r="C8" s="4"/>
      <c r="D8" s="8" t="s">
        <v>14</v>
      </c>
      <c r="E8" s="3" t="s">
        <v>10</v>
      </c>
      <c r="F8" s="4"/>
      <c r="H8" s="3" t="s">
        <v>40</v>
      </c>
      <c r="I8" s="4"/>
      <c r="J8" s="9">
        <f>SUM('E-1-6'!H45:AI45)*'E-1-1'!E$48/28*1000</f>
        <v>0</v>
      </c>
      <c r="K8" s="3" t="s">
        <v>35</v>
      </c>
      <c r="L8" s="4"/>
    </row>
    <row r="9" spans="2:12" ht="15" customHeight="1">
      <c r="B9" s="7" t="s">
        <v>168</v>
      </c>
      <c r="C9" s="8">
        <f>IF('E-1-1'!K9="","",'E-1-1'!K9)</f>
      </c>
      <c r="D9" s="36">
        <f>IF('E-1-1'!L9="","",'E-1-1'!L9*'E-1-1'!D$48)</f>
      </c>
      <c r="E9" s="3">
        <f>IF(C9="","","延床面積按分")</f>
      </c>
      <c r="F9" s="4"/>
      <c r="H9" s="7" t="s">
        <v>37</v>
      </c>
      <c r="I9" s="8" t="s">
        <v>224</v>
      </c>
      <c r="J9" s="36" t="s">
        <v>185</v>
      </c>
      <c r="K9" s="3"/>
      <c r="L9" s="4"/>
    </row>
    <row r="10" spans="2:12" ht="15" customHeight="1">
      <c r="B10" s="10"/>
      <c r="C10" s="8">
        <f>IF('E-1-1'!K10="","",'E-1-1'!K10)</f>
      </c>
      <c r="D10" s="36">
        <f>IF('E-1-1'!L10="","",'E-1-1'!L10*'E-1-1'!D$48)</f>
      </c>
      <c r="E10" s="3">
        <f aca="true" t="shared" si="0" ref="E10:E16">IF(C10="","","延床面積按分")</f>
      </c>
      <c r="F10" s="4"/>
      <c r="H10" s="10"/>
      <c r="I10" s="8" t="s">
        <v>225</v>
      </c>
      <c r="J10" s="36" t="s">
        <v>185</v>
      </c>
      <c r="K10" s="3"/>
      <c r="L10" s="4"/>
    </row>
    <row r="11" spans="2:12" ht="15" customHeight="1">
      <c r="B11" s="10"/>
      <c r="C11" s="8">
        <f>IF('E-1-1'!K11="","",'E-1-1'!K11)</f>
      </c>
      <c r="D11" s="36">
        <f>IF('E-1-1'!L11="","",'E-1-1'!L11*'E-1-1'!D$48)</f>
      </c>
      <c r="E11" s="3">
        <f t="shared" si="0"/>
      </c>
      <c r="F11" s="4"/>
      <c r="H11" s="10"/>
      <c r="I11" s="8" t="s">
        <v>231</v>
      </c>
      <c r="J11" s="36" t="s">
        <v>185</v>
      </c>
      <c r="K11" s="3"/>
      <c r="L11" s="4"/>
    </row>
    <row r="12" spans="2:12" ht="15" customHeight="1">
      <c r="B12" s="10"/>
      <c r="C12" s="8">
        <f>IF('E-1-1'!K12="","",'E-1-1'!K12)</f>
      </c>
      <c r="D12" s="36">
        <f>IF('E-1-1'!L12="","",'E-1-1'!L12*'E-1-1'!D$48)</f>
      </c>
      <c r="E12" s="3">
        <f t="shared" si="0"/>
      </c>
      <c r="F12" s="4"/>
      <c r="H12" s="10"/>
      <c r="I12" s="8" t="s">
        <v>232</v>
      </c>
      <c r="J12" s="36" t="s">
        <v>185</v>
      </c>
      <c r="K12" s="3"/>
      <c r="L12" s="4"/>
    </row>
    <row r="13" spans="2:12" ht="15" customHeight="1">
      <c r="B13" s="10"/>
      <c r="C13" s="8">
        <f>IF('E-1-1'!K13="","",'E-1-1'!K13)</f>
      </c>
      <c r="D13" s="36">
        <f>IF('E-1-1'!L13="","",'E-1-1'!L13*'E-1-1'!D$48)</f>
      </c>
      <c r="E13" s="3">
        <f t="shared" si="0"/>
      </c>
      <c r="F13" s="4"/>
      <c r="H13" s="10"/>
      <c r="I13" s="8" t="s">
        <v>233</v>
      </c>
      <c r="J13" s="36" t="s">
        <v>185</v>
      </c>
      <c r="K13" s="3"/>
      <c r="L13" s="4"/>
    </row>
    <row r="14" spans="2:12" ht="15" customHeight="1">
      <c r="B14" s="10"/>
      <c r="C14" s="8">
        <f>IF('E-1-1'!K14="","",'E-1-1'!K14)</f>
      </c>
      <c r="D14" s="36">
        <f>IF('E-1-1'!L14="","",'E-1-1'!L14*'E-1-1'!D$48)</f>
      </c>
      <c r="E14" s="3">
        <f t="shared" si="0"/>
      </c>
      <c r="F14" s="4"/>
      <c r="H14" s="10"/>
      <c r="I14" s="8" t="s">
        <v>5</v>
      </c>
      <c r="J14" s="9">
        <f>'E-1-4'!D28</f>
        <v>0</v>
      </c>
      <c r="K14" s="3"/>
      <c r="L14" s="4"/>
    </row>
    <row r="15" spans="2:12" ht="15" customHeight="1">
      <c r="B15" s="10"/>
      <c r="C15" s="8">
        <f>IF('E-1-1'!K15="","",'E-1-1'!K15)</f>
      </c>
      <c r="D15" s="36">
        <f>IF('E-1-1'!L15="","",'E-1-1'!L15*'E-1-1'!D$48)</f>
      </c>
      <c r="E15" s="3">
        <f t="shared" si="0"/>
      </c>
      <c r="F15" s="4"/>
      <c r="H15" s="10"/>
      <c r="I15" s="8" t="s">
        <v>357</v>
      </c>
      <c r="J15" s="9">
        <f>'E-1-4'!D29</f>
        <v>0</v>
      </c>
      <c r="K15" s="3"/>
      <c r="L15" s="4"/>
    </row>
    <row r="16" spans="2:12" ht="15" customHeight="1">
      <c r="B16" s="10"/>
      <c r="C16" s="8">
        <f>IF('E-1-1'!K16="","",'E-1-1'!K16)</f>
      </c>
      <c r="D16" s="36">
        <f>IF('E-1-1'!L16="","",'E-1-1'!L16*'E-1-1'!D$48)</f>
      </c>
      <c r="E16" s="3">
        <f t="shared" si="0"/>
      </c>
      <c r="F16" s="4"/>
      <c r="H16" s="11"/>
      <c r="I16" s="8" t="s">
        <v>356</v>
      </c>
      <c r="J16" s="9">
        <f>'E-1-4'!D30*'E-1-1'!D$48</f>
        <v>0</v>
      </c>
      <c r="K16" s="3" t="s">
        <v>166</v>
      </c>
      <c r="L16" s="4"/>
    </row>
    <row r="17" spans="2:12" ht="15" customHeight="1">
      <c r="B17" s="11"/>
      <c r="C17" s="8" t="s">
        <v>8</v>
      </c>
      <c r="D17" s="36">
        <f>SUM(D9:D16)</f>
        <v>0</v>
      </c>
      <c r="E17" s="3"/>
      <c r="F17" s="4"/>
      <c r="H17" s="7" t="s">
        <v>38</v>
      </c>
      <c r="I17" s="8" t="s">
        <v>224</v>
      </c>
      <c r="J17" s="36" t="s">
        <v>185</v>
      </c>
      <c r="K17" s="3"/>
      <c r="L17" s="4"/>
    </row>
    <row r="18" spans="2:12" ht="15" customHeight="1">
      <c r="B18" s="7" t="s">
        <v>333</v>
      </c>
      <c r="C18" s="8" t="str">
        <f>IF('E-1-1'!K18="","",'E-1-1'!K18)</f>
        <v>セキュリティ設備</v>
      </c>
      <c r="D18" s="36" t="s">
        <v>170</v>
      </c>
      <c r="E18" s="3"/>
      <c r="F18" s="4"/>
      <c r="H18" s="10"/>
      <c r="I18" s="8" t="s">
        <v>225</v>
      </c>
      <c r="J18" s="36" t="s">
        <v>185</v>
      </c>
      <c r="K18" s="3"/>
      <c r="L18" s="4"/>
    </row>
    <row r="19" spans="2:12" ht="15" customHeight="1">
      <c r="B19" s="10"/>
      <c r="C19" s="8" t="str">
        <f>IF('E-1-1'!K19="","",'E-1-1'!K19)</f>
        <v>FIS設備</v>
      </c>
      <c r="D19" s="36" t="s">
        <v>170</v>
      </c>
      <c r="E19" s="3"/>
      <c r="F19" s="4"/>
      <c r="H19" s="10"/>
      <c r="I19" s="8" t="s">
        <v>231</v>
      </c>
      <c r="J19" s="36" t="s">
        <v>185</v>
      </c>
      <c r="K19" s="3"/>
      <c r="L19" s="4"/>
    </row>
    <row r="20" spans="2:12" ht="15" customHeight="1">
      <c r="B20" s="10"/>
      <c r="C20" s="8" t="str">
        <f>IF('E-1-1'!K20="","",'E-1-1'!K20)</f>
        <v>MSW設備</v>
      </c>
      <c r="D20" s="36" t="s">
        <v>170</v>
      </c>
      <c r="E20" s="3"/>
      <c r="F20" s="4"/>
      <c r="H20" s="10"/>
      <c r="I20" s="8" t="s">
        <v>232</v>
      </c>
      <c r="J20" s="36" t="s">
        <v>185</v>
      </c>
      <c r="K20" s="3"/>
      <c r="L20" s="4"/>
    </row>
    <row r="21" spans="2:12" ht="15" customHeight="1">
      <c r="B21" s="10"/>
      <c r="C21" s="8" t="str">
        <f>IF('E-1-1'!K21="","",'E-1-1'!K21)</f>
        <v>PBB</v>
      </c>
      <c r="D21" s="36" t="s">
        <v>170</v>
      </c>
      <c r="E21" s="3"/>
      <c r="F21" s="4"/>
      <c r="H21" s="10"/>
      <c r="I21" s="8" t="s">
        <v>233</v>
      </c>
      <c r="J21" s="36" t="s">
        <v>185</v>
      </c>
      <c r="K21" s="3"/>
      <c r="L21" s="4"/>
    </row>
    <row r="22" spans="2:12" ht="15" customHeight="1">
      <c r="B22" s="10"/>
      <c r="C22" s="8" t="str">
        <f>IF('E-1-1'!K22="","",'E-1-1'!K22)</f>
        <v>BHS本体</v>
      </c>
      <c r="D22" s="36" t="s">
        <v>170</v>
      </c>
      <c r="E22" s="3"/>
      <c r="F22" s="4"/>
      <c r="H22" s="10"/>
      <c r="I22" s="8" t="s">
        <v>5</v>
      </c>
      <c r="J22" s="9">
        <f>'E-1-4'!D36</f>
        <v>0</v>
      </c>
      <c r="K22" s="3"/>
      <c r="L22" s="4"/>
    </row>
    <row r="23" spans="2:12" ht="15" customHeight="1">
      <c r="B23" s="10"/>
      <c r="C23" s="8" t="str">
        <f>IF('E-1-1'!K23="","",'E-1-1'!K23)</f>
        <v>インライン機器</v>
      </c>
      <c r="D23" s="36" t="s">
        <v>170</v>
      </c>
      <c r="E23" s="3"/>
      <c r="F23" s="4"/>
      <c r="H23" s="10"/>
      <c r="I23" s="8" t="s">
        <v>357</v>
      </c>
      <c r="J23" s="9">
        <f>'E-1-4'!D37</f>
        <v>0</v>
      </c>
      <c r="K23" s="3"/>
      <c r="L23" s="4"/>
    </row>
    <row r="24" spans="2:12" ht="15" customHeight="1">
      <c r="B24" s="10"/>
      <c r="C24" s="8">
        <f>IF('E-1-1'!K24="","",'E-1-1'!K24)</f>
      </c>
      <c r="D24" s="36" t="str">
        <f>IF('E-1-1'!N24=3,'E-1-1'!L24,"-")</f>
        <v>-</v>
      </c>
      <c r="E24" s="3"/>
      <c r="F24" s="4"/>
      <c r="H24" s="10"/>
      <c r="I24" s="8" t="s">
        <v>356</v>
      </c>
      <c r="J24" s="9">
        <f>'E-1-4'!D38*'E-1-1'!D$48</f>
        <v>0</v>
      </c>
      <c r="K24" s="3" t="s">
        <v>166</v>
      </c>
      <c r="L24" s="4"/>
    </row>
    <row r="25" spans="2:12" ht="15" customHeight="1">
      <c r="B25" s="10"/>
      <c r="C25" s="8">
        <f>IF('E-1-1'!K25="","",'E-1-1'!K25)</f>
      </c>
      <c r="D25" s="36" t="str">
        <f>IF('E-1-1'!N25=3,'E-1-1'!L25,"-")</f>
        <v>-</v>
      </c>
      <c r="E25" s="3"/>
      <c r="F25" s="4"/>
      <c r="H25" s="7" t="s">
        <v>61</v>
      </c>
      <c r="I25" s="8" t="s">
        <v>171</v>
      </c>
      <c r="J25" s="9">
        <f>'E-1-4'!D39*0.2</f>
        <v>248897.54</v>
      </c>
      <c r="K25" s="3" t="s">
        <v>200</v>
      </c>
      <c r="L25" s="4"/>
    </row>
    <row r="26" spans="2:12" ht="15" customHeight="1">
      <c r="B26" s="11"/>
      <c r="C26" s="8" t="s">
        <v>8</v>
      </c>
      <c r="D26" s="36">
        <f>SUM(D18:D25)</f>
        <v>0</v>
      </c>
      <c r="E26" s="3"/>
      <c r="F26" s="4"/>
      <c r="H26" s="11"/>
      <c r="I26" s="8" t="s">
        <v>27</v>
      </c>
      <c r="J26" s="36" t="s">
        <v>185</v>
      </c>
      <c r="K26" s="3"/>
      <c r="L26" s="4"/>
    </row>
    <row r="27" spans="2:12" ht="15" customHeight="1">
      <c r="B27" s="10" t="s">
        <v>167</v>
      </c>
      <c r="C27" s="8">
        <f>IF('E-1-1'!K27="","",'E-1-1'!K27)</f>
      </c>
      <c r="D27" s="36" t="s">
        <v>170</v>
      </c>
      <c r="E27" s="3"/>
      <c r="F27" s="4"/>
      <c r="H27" s="33" t="s">
        <v>49</v>
      </c>
      <c r="I27" s="4"/>
      <c r="J27" s="9">
        <f>'E-1-4'!D41*'E-1-1'!D$48</f>
        <v>0</v>
      </c>
      <c r="K27" s="3" t="s">
        <v>166</v>
      </c>
      <c r="L27" s="4"/>
    </row>
    <row r="28" spans="2:12" ht="15" customHeight="1">
      <c r="B28" s="10"/>
      <c r="C28" s="8">
        <f>IF('E-1-1'!K28="","",'E-1-1'!K28)</f>
      </c>
      <c r="D28" s="36" t="s">
        <v>170</v>
      </c>
      <c r="E28" s="3"/>
      <c r="F28" s="4"/>
      <c r="H28" s="3" t="s">
        <v>237</v>
      </c>
      <c r="I28" s="4"/>
      <c r="J28" s="9">
        <f>'E-1-4'!D42*'E-1-1'!D$48</f>
        <v>0</v>
      </c>
      <c r="K28" s="3" t="s">
        <v>166</v>
      </c>
      <c r="L28" s="16"/>
    </row>
    <row r="29" spans="2:12" ht="15" customHeight="1">
      <c r="B29" s="10"/>
      <c r="C29" s="8">
        <f>IF('E-1-1'!K29="","",'E-1-1'!K29)</f>
      </c>
      <c r="D29" s="36" t="s">
        <v>170</v>
      </c>
      <c r="E29" s="3"/>
      <c r="F29" s="4"/>
      <c r="H29" s="3" t="s">
        <v>41</v>
      </c>
      <c r="I29" s="4"/>
      <c r="J29" s="17">
        <f>'E-1-4'!D43*'E-1-1'!E$48</f>
        <v>0</v>
      </c>
      <c r="K29" s="15" t="s">
        <v>35</v>
      </c>
      <c r="L29" s="16"/>
    </row>
    <row r="30" spans="2:12" ht="15" customHeight="1">
      <c r="B30" s="10"/>
      <c r="C30" s="8">
        <f>IF('E-1-1'!K30="","",'E-1-1'!K30)</f>
      </c>
      <c r="D30" s="36" t="s">
        <v>170</v>
      </c>
      <c r="E30" s="3"/>
      <c r="F30" s="4"/>
      <c r="H30" s="3" t="s">
        <v>42</v>
      </c>
      <c r="I30" s="4"/>
      <c r="J30" s="9">
        <f>'E-1-4'!D44*'E-1-1'!E$48</f>
        <v>0</v>
      </c>
      <c r="K30" s="3" t="s">
        <v>35</v>
      </c>
      <c r="L30" s="4"/>
    </row>
    <row r="31" spans="2:12" ht="15" customHeight="1">
      <c r="B31" s="10"/>
      <c r="C31" s="8" t="s">
        <v>8</v>
      </c>
      <c r="D31" s="36">
        <f>SUM(D27:D30)</f>
        <v>0</v>
      </c>
      <c r="E31" s="3"/>
      <c r="F31" s="4"/>
      <c r="H31" s="7" t="s">
        <v>19</v>
      </c>
      <c r="I31" s="8" t="s">
        <v>171</v>
      </c>
      <c r="J31" s="9">
        <f>'E-1-4'!D45*'E-1-1'!D$48</f>
        <v>0</v>
      </c>
      <c r="K31" s="3" t="s">
        <v>166</v>
      </c>
      <c r="L31" s="4"/>
    </row>
    <row r="32" spans="2:12" ht="15" customHeight="1" thickBot="1">
      <c r="B32" s="7" t="s">
        <v>169</v>
      </c>
      <c r="C32" s="8">
        <f>IF('E-1-1'!K32="","",'E-1-1'!K32)</f>
      </c>
      <c r="D32" s="36" t="s">
        <v>170</v>
      </c>
      <c r="E32" s="3"/>
      <c r="F32" s="4"/>
      <c r="H32" s="29"/>
      <c r="I32" s="26" t="s">
        <v>27</v>
      </c>
      <c r="J32" s="125" t="s">
        <v>162</v>
      </c>
      <c r="K32" s="12"/>
      <c r="L32" s="13"/>
    </row>
    <row r="33" spans="2:12" ht="15" customHeight="1" thickTop="1">
      <c r="B33" s="10"/>
      <c r="C33" s="8">
        <f>IF('E-1-1'!K33="","",'E-1-1'!K33)</f>
      </c>
      <c r="D33" s="36" t="s">
        <v>170</v>
      </c>
      <c r="E33" s="3"/>
      <c r="F33" s="4"/>
      <c r="H33" s="398" t="s">
        <v>11</v>
      </c>
      <c r="I33" s="16"/>
      <c r="J33" s="17">
        <f>SUM(J7:J32)</f>
        <v>248897.54</v>
      </c>
      <c r="K33" s="15"/>
      <c r="L33" s="16"/>
    </row>
    <row r="34" spans="2:12" ht="15" customHeight="1">
      <c r="B34" s="10"/>
      <c r="C34" s="8">
        <f>IF('E-1-1'!K34="","",'E-1-1'!K34)</f>
      </c>
      <c r="D34" s="36" t="s">
        <v>170</v>
      </c>
      <c r="E34" s="3"/>
      <c r="F34" s="4"/>
      <c r="H34" s="10"/>
      <c r="I34" s="8" t="s">
        <v>352</v>
      </c>
      <c r="J34" s="17">
        <f>IF(ISERR((J33-J14-J15-J22-J23)*(1-J41/J40)+J15+J23),0,(J33-J14-J15-J22-J23)*(1-J41/J40)+J15+J23)</f>
        <v>0</v>
      </c>
      <c r="K34" s="15"/>
      <c r="L34" s="16"/>
    </row>
    <row r="35" spans="2:12" ht="15" customHeight="1">
      <c r="B35" s="10"/>
      <c r="C35" s="8">
        <f>IF('E-1-1'!K35="","",'E-1-1'!K35)</f>
      </c>
      <c r="D35" s="36" t="s">
        <v>170</v>
      </c>
      <c r="E35" s="3"/>
      <c r="F35" s="4"/>
      <c r="H35" s="11"/>
      <c r="I35" s="8" t="s">
        <v>351</v>
      </c>
      <c r="J35" s="17">
        <f>J33-J34</f>
        <v>248897.54</v>
      </c>
      <c r="K35" s="15"/>
      <c r="L35" s="16"/>
    </row>
    <row r="36" spans="2:6" ht="15" customHeight="1" thickBot="1">
      <c r="B36" s="29"/>
      <c r="C36" s="26" t="s">
        <v>8</v>
      </c>
      <c r="D36" s="125">
        <f>SUM(D32:D35)</f>
        <v>0</v>
      </c>
      <c r="E36" s="12"/>
      <c r="F36" s="13"/>
    </row>
    <row r="37" spans="2:8" ht="15" customHeight="1" thickTop="1">
      <c r="B37" s="32" t="s">
        <v>11</v>
      </c>
      <c r="C37" s="16"/>
      <c r="D37" s="126">
        <f>D17+D26+D31+D36</f>
        <v>0</v>
      </c>
      <c r="E37" s="15"/>
      <c r="F37" s="16"/>
      <c r="H37" s="1" t="s">
        <v>43</v>
      </c>
    </row>
    <row r="38" ht="15" customHeight="1">
      <c r="L38" s="2"/>
    </row>
    <row r="39" spans="2:12" ht="15" customHeight="1">
      <c r="B39" s="1" t="s">
        <v>294</v>
      </c>
      <c r="H39" s="3" t="s">
        <v>13</v>
      </c>
      <c r="I39" s="4"/>
      <c r="J39" s="8" t="s">
        <v>14</v>
      </c>
      <c r="K39" s="3" t="s">
        <v>10</v>
      </c>
      <c r="L39" s="4"/>
    </row>
    <row r="40" spans="6:12" ht="15" customHeight="1">
      <c r="F40" s="2" t="s">
        <v>12</v>
      </c>
      <c r="H40" s="3" t="s">
        <v>50</v>
      </c>
      <c r="I40" s="4" t="s">
        <v>345</v>
      </c>
      <c r="J40" s="124">
        <f>SUM('E-1-1'!G31:G36)</f>
        <v>0</v>
      </c>
      <c r="K40" s="3" t="s">
        <v>349</v>
      </c>
      <c r="L40" s="4"/>
    </row>
    <row r="41" spans="2:12" ht="15" customHeight="1">
      <c r="B41" s="3" t="s">
        <v>13</v>
      </c>
      <c r="C41" s="4"/>
      <c r="D41" s="8" t="s">
        <v>14</v>
      </c>
      <c r="E41" s="3" t="s">
        <v>10</v>
      </c>
      <c r="F41" s="4"/>
      <c r="H41" s="33" t="s">
        <v>348</v>
      </c>
      <c r="I41" s="6" t="s">
        <v>344</v>
      </c>
      <c r="J41" s="124">
        <f>'E-1-4'!G11</f>
        <v>0</v>
      </c>
      <c r="K41" s="6" t="s">
        <v>350</v>
      </c>
      <c r="L41" s="4"/>
    </row>
    <row r="42" spans="2:12" ht="15" customHeight="1">
      <c r="B42" s="3" t="str">
        <f>IF('E-1-1'!J42="","",'E-1-1'!J42)</f>
        <v>設計監理料</v>
      </c>
      <c r="C42" s="4"/>
      <c r="D42" s="36">
        <f>'E-1-1'!L42*'E-1-1'!E$48</f>
        <v>0</v>
      </c>
      <c r="E42" s="3" t="s">
        <v>35</v>
      </c>
      <c r="F42" s="4"/>
      <c r="H42" s="33" t="s">
        <v>201</v>
      </c>
      <c r="I42" s="6"/>
      <c r="J42" s="9">
        <f>'E-1-4'!E11</f>
        <v>0</v>
      </c>
      <c r="K42" s="6" t="s">
        <v>195</v>
      </c>
      <c r="L42" s="4"/>
    </row>
    <row r="43" spans="2:12" ht="15" customHeight="1">
      <c r="B43" s="3" t="str">
        <f>IF('E-1-1'!J43="","",'E-1-1'!J43)</f>
        <v>建設中金利</v>
      </c>
      <c r="C43" s="4"/>
      <c r="D43" s="36">
        <f>'E-1-1'!L43*'E-1-1'!E$48</f>
        <v>0</v>
      </c>
      <c r="E43" s="3" t="s">
        <v>35</v>
      </c>
      <c r="F43" s="4"/>
      <c r="H43" s="127"/>
      <c r="I43" s="8" t="s">
        <v>187</v>
      </c>
      <c r="J43" s="17">
        <f>IF(ISERR(ROUND(J35/J41/12*1000,-1)),0,ROUND(J35/J41/12*1000,-1))</f>
        <v>0</v>
      </c>
      <c r="K43" s="3" t="s">
        <v>353</v>
      </c>
      <c r="L43" s="4"/>
    </row>
    <row r="44" spans="2:12" ht="15" customHeight="1">
      <c r="B44" s="3" t="str">
        <f>IF('E-1-1'!J44="","",'E-1-1'!J44)</f>
        <v>建設中事務費</v>
      </c>
      <c r="C44" s="4"/>
      <c r="D44" s="36">
        <f>'E-1-1'!L44*'E-1-1'!E$48</f>
        <v>0</v>
      </c>
      <c r="E44" s="3" t="s">
        <v>35</v>
      </c>
      <c r="F44" s="4"/>
      <c r="H44" s="127"/>
      <c r="I44" s="8" t="s">
        <v>188</v>
      </c>
      <c r="J44" s="9">
        <f>J42-J43</f>
        <v>0</v>
      </c>
      <c r="K44" s="3" t="s">
        <v>198</v>
      </c>
      <c r="L44" s="4"/>
    </row>
    <row r="45" spans="2:12" ht="15" customHeight="1">
      <c r="B45" s="7" t="s">
        <v>17</v>
      </c>
      <c r="C45" s="8" t="s">
        <v>171</v>
      </c>
      <c r="D45" s="36">
        <f>'E-1-1'!L45*'E-1-1'!D$48</f>
        <v>0</v>
      </c>
      <c r="E45" s="3" t="s">
        <v>200</v>
      </c>
      <c r="F45" s="4"/>
      <c r="H45" s="11"/>
      <c r="I45" s="8" t="s">
        <v>278</v>
      </c>
      <c r="J45" s="28">
        <f>IF(ISERR(J44/J42),0,J44/J42)</f>
        <v>0</v>
      </c>
      <c r="K45" s="3" t="s">
        <v>280</v>
      </c>
      <c r="L45" s="4"/>
    </row>
    <row r="46" spans="2:6" ht="15" customHeight="1">
      <c r="B46" s="35"/>
      <c r="C46" s="8" t="s">
        <v>27</v>
      </c>
      <c r="D46" s="36" t="s">
        <v>170</v>
      </c>
      <c r="E46" s="3"/>
      <c r="F46" s="4"/>
    </row>
    <row r="47" spans="2:6" ht="15" customHeight="1">
      <c r="B47" s="3" t="str">
        <f>IF('E-1-1'!J47="","",'E-1-1'!J47)</f>
        <v>不動産取得税</v>
      </c>
      <c r="C47" s="4"/>
      <c r="D47" s="36">
        <f>'E-1-1'!L47*'E-1-1'!E$48</f>
        <v>0</v>
      </c>
      <c r="E47" s="3" t="s">
        <v>35</v>
      </c>
      <c r="F47" s="4"/>
    </row>
    <row r="48" spans="2:6" ht="15" customHeight="1" thickBot="1">
      <c r="B48" s="12" t="str">
        <f>IF('E-1-1'!J48="","",'E-1-1'!J48)</f>
        <v>登録免許税</v>
      </c>
      <c r="C48" s="13"/>
      <c r="D48" s="125">
        <f>'E-1-1'!L48*'E-1-1'!E$48</f>
        <v>0</v>
      </c>
      <c r="E48" s="12" t="s">
        <v>35</v>
      </c>
      <c r="F48" s="13"/>
    </row>
    <row r="49" spans="2:6" ht="15" customHeight="1" thickTop="1">
      <c r="B49" s="15" t="s">
        <v>11</v>
      </c>
      <c r="C49" s="16"/>
      <c r="D49" s="126">
        <f>SUM(D42:D48)</f>
        <v>0</v>
      </c>
      <c r="E49" s="15"/>
      <c r="F49" s="16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K28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325" customWidth="1"/>
    <col min="2" max="3" width="20.75390625" style="325" customWidth="1"/>
    <col min="4" max="16384" width="15.75390625" style="325" customWidth="1"/>
  </cols>
  <sheetData>
    <row r="3" ht="15" customHeight="1">
      <c r="K3" s="326" t="s">
        <v>313</v>
      </c>
    </row>
    <row r="5" spans="2:11" ht="15" customHeight="1">
      <c r="B5" s="357" t="s">
        <v>312</v>
      </c>
      <c r="C5" s="358"/>
      <c r="D5" s="359" t="s">
        <v>306</v>
      </c>
      <c r="E5" s="360" t="s">
        <v>307</v>
      </c>
      <c r="F5" s="360" t="s">
        <v>308</v>
      </c>
      <c r="G5" s="360" t="s">
        <v>309</v>
      </c>
      <c r="H5" s="360" t="s">
        <v>311</v>
      </c>
      <c r="I5" s="360" t="s">
        <v>310</v>
      </c>
      <c r="J5" s="361" t="s">
        <v>317</v>
      </c>
      <c r="K5" s="362" t="s">
        <v>316</v>
      </c>
    </row>
    <row r="6" spans="2:11" ht="15" customHeight="1">
      <c r="B6" s="363"/>
      <c r="C6" s="364"/>
      <c r="D6" s="365"/>
      <c r="E6" s="366"/>
      <c r="F6" s="366"/>
      <c r="G6" s="366"/>
      <c r="H6" s="366"/>
      <c r="I6" s="366"/>
      <c r="J6" s="367"/>
      <c r="K6" s="368"/>
    </row>
    <row r="7" spans="2:11" ht="15" customHeight="1">
      <c r="B7" s="369"/>
      <c r="C7" s="370"/>
      <c r="D7" s="371"/>
      <c r="E7" s="372"/>
      <c r="F7" s="372"/>
      <c r="G7" s="372"/>
      <c r="H7" s="372"/>
      <c r="I7" s="372"/>
      <c r="J7" s="373"/>
      <c r="K7" s="374"/>
    </row>
    <row r="8" spans="2:11" ht="15" customHeight="1">
      <c r="B8" s="369"/>
      <c r="C8" s="370"/>
      <c r="D8" s="371"/>
      <c r="E8" s="372"/>
      <c r="F8" s="372"/>
      <c r="G8" s="372"/>
      <c r="H8" s="372"/>
      <c r="I8" s="372"/>
      <c r="J8" s="373"/>
      <c r="K8" s="374"/>
    </row>
    <row r="9" spans="2:11" ht="15" customHeight="1">
      <c r="B9" s="369"/>
      <c r="C9" s="370"/>
      <c r="D9" s="371"/>
      <c r="E9" s="372"/>
      <c r="F9" s="372"/>
      <c r="G9" s="372"/>
      <c r="H9" s="372"/>
      <c r="I9" s="372"/>
      <c r="J9" s="373"/>
      <c r="K9" s="374"/>
    </row>
    <row r="10" spans="2:11" ht="15" customHeight="1">
      <c r="B10" s="369"/>
      <c r="C10" s="370"/>
      <c r="D10" s="371"/>
      <c r="E10" s="372"/>
      <c r="F10" s="372"/>
      <c r="G10" s="372"/>
      <c r="H10" s="372"/>
      <c r="I10" s="372"/>
      <c r="J10" s="373"/>
      <c r="K10" s="374"/>
    </row>
    <row r="11" spans="2:11" ht="15" customHeight="1">
      <c r="B11" s="375"/>
      <c r="C11" s="364"/>
      <c r="D11" s="365"/>
      <c r="E11" s="366"/>
      <c r="F11" s="366"/>
      <c r="G11" s="366"/>
      <c r="H11" s="366"/>
      <c r="I11" s="366"/>
      <c r="J11" s="367"/>
      <c r="K11" s="368"/>
    </row>
    <row r="12" spans="2:11" ht="15" customHeight="1">
      <c r="B12" s="369"/>
      <c r="C12" s="370"/>
      <c r="D12" s="371"/>
      <c r="E12" s="372"/>
      <c r="F12" s="372"/>
      <c r="G12" s="372"/>
      <c r="H12" s="372"/>
      <c r="I12" s="372"/>
      <c r="J12" s="373"/>
      <c r="K12" s="374"/>
    </row>
    <row r="13" spans="2:11" ht="15" customHeight="1">
      <c r="B13" s="369"/>
      <c r="C13" s="370"/>
      <c r="D13" s="371"/>
      <c r="E13" s="372"/>
      <c r="F13" s="372"/>
      <c r="G13" s="372"/>
      <c r="H13" s="372"/>
      <c r="I13" s="372"/>
      <c r="J13" s="373"/>
      <c r="K13" s="374"/>
    </row>
    <row r="14" spans="2:11" ht="15" customHeight="1">
      <c r="B14" s="369"/>
      <c r="C14" s="370"/>
      <c r="D14" s="371"/>
      <c r="E14" s="372"/>
      <c r="F14" s="372"/>
      <c r="G14" s="372"/>
      <c r="H14" s="372"/>
      <c r="I14" s="372"/>
      <c r="J14" s="373"/>
      <c r="K14" s="374"/>
    </row>
    <row r="15" spans="2:11" ht="15" customHeight="1">
      <c r="B15" s="376"/>
      <c r="C15" s="370"/>
      <c r="D15" s="371"/>
      <c r="E15" s="372"/>
      <c r="F15" s="372"/>
      <c r="G15" s="372"/>
      <c r="H15" s="372"/>
      <c r="I15" s="372"/>
      <c r="J15" s="373"/>
      <c r="K15" s="374"/>
    </row>
    <row r="16" spans="2:11" ht="15" customHeight="1">
      <c r="B16" s="375"/>
      <c r="C16" s="364"/>
      <c r="D16" s="365"/>
      <c r="E16" s="366"/>
      <c r="F16" s="366"/>
      <c r="G16" s="366"/>
      <c r="H16" s="366"/>
      <c r="I16" s="366"/>
      <c r="J16" s="367"/>
      <c r="K16" s="368"/>
    </row>
    <row r="17" spans="2:11" ht="15" customHeight="1">
      <c r="B17" s="369"/>
      <c r="C17" s="370"/>
      <c r="D17" s="371"/>
      <c r="E17" s="372"/>
      <c r="F17" s="372"/>
      <c r="G17" s="372"/>
      <c r="H17" s="372"/>
      <c r="I17" s="372"/>
      <c r="J17" s="373"/>
      <c r="K17" s="374"/>
    </row>
    <row r="18" spans="2:11" ht="15" customHeight="1">
      <c r="B18" s="369"/>
      <c r="C18" s="370"/>
      <c r="D18" s="371"/>
      <c r="E18" s="372"/>
      <c r="F18" s="372"/>
      <c r="G18" s="372"/>
      <c r="H18" s="372"/>
      <c r="I18" s="372"/>
      <c r="J18" s="373"/>
      <c r="K18" s="374"/>
    </row>
    <row r="19" spans="2:11" ht="15" customHeight="1">
      <c r="B19" s="369"/>
      <c r="C19" s="370"/>
      <c r="D19" s="371"/>
      <c r="E19" s="372"/>
      <c r="F19" s="372"/>
      <c r="G19" s="372"/>
      <c r="H19" s="372"/>
      <c r="I19" s="372"/>
      <c r="J19" s="373"/>
      <c r="K19" s="374"/>
    </row>
    <row r="20" spans="2:11" ht="15" customHeight="1">
      <c r="B20" s="376"/>
      <c r="C20" s="370"/>
      <c r="D20" s="371"/>
      <c r="E20" s="372"/>
      <c r="F20" s="372"/>
      <c r="G20" s="372"/>
      <c r="H20" s="372"/>
      <c r="I20" s="372"/>
      <c r="J20" s="373"/>
      <c r="K20" s="374"/>
    </row>
    <row r="21" spans="2:11" ht="15" customHeight="1">
      <c r="B21" s="375"/>
      <c r="C21" s="370"/>
      <c r="D21" s="371"/>
      <c r="E21" s="372"/>
      <c r="F21" s="372"/>
      <c r="G21" s="372"/>
      <c r="H21" s="372"/>
      <c r="I21" s="372"/>
      <c r="J21" s="373"/>
      <c r="K21" s="374"/>
    </row>
    <row r="22" spans="2:11" ht="15" customHeight="1">
      <c r="B22" s="369"/>
      <c r="C22" s="370"/>
      <c r="D22" s="371"/>
      <c r="E22" s="372"/>
      <c r="F22" s="372"/>
      <c r="G22" s="372"/>
      <c r="H22" s="372"/>
      <c r="I22" s="372"/>
      <c r="J22" s="373"/>
      <c r="K22" s="374"/>
    </row>
    <row r="23" spans="2:11" ht="15" customHeight="1">
      <c r="B23" s="369"/>
      <c r="C23" s="370"/>
      <c r="D23" s="371"/>
      <c r="E23" s="372"/>
      <c r="F23" s="372"/>
      <c r="G23" s="372"/>
      <c r="H23" s="372"/>
      <c r="I23" s="372"/>
      <c r="J23" s="373"/>
      <c r="K23" s="374"/>
    </row>
    <row r="24" spans="2:11" ht="15" customHeight="1">
      <c r="B24" s="369"/>
      <c r="C24" s="370"/>
      <c r="D24" s="371"/>
      <c r="E24" s="372"/>
      <c r="F24" s="372"/>
      <c r="G24" s="372"/>
      <c r="H24" s="372"/>
      <c r="I24" s="372"/>
      <c r="J24" s="373"/>
      <c r="K24" s="374"/>
    </row>
    <row r="25" spans="2:11" ht="15" customHeight="1" thickBot="1">
      <c r="B25" s="377"/>
      <c r="C25" s="378"/>
      <c r="D25" s="379"/>
      <c r="E25" s="380"/>
      <c r="F25" s="380"/>
      <c r="G25" s="380"/>
      <c r="H25" s="380"/>
      <c r="I25" s="380"/>
      <c r="J25" s="381"/>
      <c r="K25" s="382"/>
    </row>
    <row r="26" spans="2:11" ht="15" customHeight="1" thickTop="1">
      <c r="B26" s="383" t="s">
        <v>314</v>
      </c>
      <c r="C26" s="384"/>
      <c r="D26" s="385">
        <f>SUM(D6:D25)</f>
        <v>0</v>
      </c>
      <c r="E26" s="386">
        <f>IF(ISERR(AVERAGE(E6:E25)),0,AVERAGE(E6:E25))</f>
        <v>0</v>
      </c>
      <c r="F26" s="386">
        <f>SUM(F6:F25)</f>
        <v>0</v>
      </c>
      <c r="G26" s="386">
        <f>SUM(G6:G25)</f>
        <v>0</v>
      </c>
      <c r="H26" s="386">
        <f>IF(ISERR(AVERAGE(H6:H25)),0,AVERAGE(H6:H25))</f>
        <v>0</v>
      </c>
      <c r="I26" s="386">
        <f>IF(ISERR(AVERAGE(I6:I25)),0,AVERAGE(I6:I25))</f>
        <v>0</v>
      </c>
      <c r="J26" s="386">
        <f>SUM(J6:J25)</f>
        <v>0</v>
      </c>
      <c r="K26" s="387">
        <f>IF(ISERR(AVERAGE(K6:K25)),0,AVERAGE(K6:K25))</f>
        <v>0</v>
      </c>
    </row>
    <row r="28" spans="2:4" ht="15" customHeight="1">
      <c r="B28" s="3" t="s">
        <v>315</v>
      </c>
      <c r="C28" s="4"/>
      <c r="D28" s="266">
        <f>'E-1-4'!E11</f>
        <v>0</v>
      </c>
    </row>
  </sheetData>
  <printOptions/>
  <pageMargins left="0.75" right="0.75" top="1" bottom="1" header="0.512" footer="0.512"/>
  <pageSetup horizontalDpi="600" verticalDpi="600" orientation="landscape" paperSize="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B4:L4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3" width="18.75390625" style="1" customWidth="1"/>
    <col min="4" max="4" width="16.75390625" style="1" customWidth="1"/>
    <col min="5" max="12" width="18.75390625" style="1" customWidth="1"/>
    <col min="13" max="16384" width="9.125" style="1" customWidth="1"/>
  </cols>
  <sheetData>
    <row r="4" spans="2:8" ht="15" customHeight="1">
      <c r="B4" s="1" t="s">
        <v>53</v>
      </c>
      <c r="H4" s="1" t="s">
        <v>36</v>
      </c>
    </row>
    <row r="5" ht="15" customHeight="1">
      <c r="L5" s="2" t="s">
        <v>48</v>
      </c>
    </row>
    <row r="6" spans="2:12" ht="15" customHeight="1">
      <c r="B6" s="1" t="s">
        <v>34</v>
      </c>
      <c r="H6" s="3" t="s">
        <v>13</v>
      </c>
      <c r="I6" s="4"/>
      <c r="J6" s="8" t="s">
        <v>14</v>
      </c>
      <c r="K6" s="3" t="s">
        <v>10</v>
      </c>
      <c r="L6" s="4"/>
    </row>
    <row r="7" spans="6:12" ht="15" customHeight="1">
      <c r="F7" s="2" t="s">
        <v>12</v>
      </c>
      <c r="H7" s="3" t="s">
        <v>39</v>
      </c>
      <c r="I7" s="4"/>
      <c r="J7" s="9">
        <f>(SUM('E-1-3'!H34:AI34)+SUM('E-1-3'!H40:AI40)*'E-1-1'!E49+IF(OR('E-1-1'!$N24=1,'E-1-1'!$N24=2,'E-1-1'!$N24=3),0,SUM('E-1-3'!H22:AI22,'E-1-3'!H58:AI59))+IF(OR('E-1-1'!$N25=1,'E-1-1'!$N25=2,'E-1-1'!$N25=3),0,SUM('E-1-3'!H23:AI23,'E-1-3'!H60:AI61)))/28</f>
        <v>0</v>
      </c>
      <c r="K7" s="3" t="s">
        <v>331</v>
      </c>
      <c r="L7" s="4"/>
    </row>
    <row r="8" spans="2:12" ht="15" customHeight="1">
      <c r="B8" s="3" t="s">
        <v>13</v>
      </c>
      <c r="C8" s="4"/>
      <c r="D8" s="8" t="s">
        <v>14</v>
      </c>
      <c r="E8" s="3" t="s">
        <v>10</v>
      </c>
      <c r="F8" s="4"/>
      <c r="H8" s="3" t="s">
        <v>40</v>
      </c>
      <c r="I8" s="4"/>
      <c r="J8" s="9">
        <f>SUM('E-1-6'!H45:AI45)*'E-1-1'!E$49/28*1000</f>
        <v>0</v>
      </c>
      <c r="K8" s="3" t="s">
        <v>35</v>
      </c>
      <c r="L8" s="4"/>
    </row>
    <row r="9" spans="2:12" ht="15" customHeight="1">
      <c r="B9" s="7" t="s">
        <v>168</v>
      </c>
      <c r="C9" s="8">
        <f>IF('E-1-1'!K9="","",'E-1-1'!K9)</f>
      </c>
      <c r="D9" s="36" t="s">
        <v>170</v>
      </c>
      <c r="E9" s="3"/>
      <c r="F9" s="4"/>
      <c r="H9" s="7" t="s">
        <v>37</v>
      </c>
      <c r="I9" s="8" t="s">
        <v>224</v>
      </c>
      <c r="J9" s="36" t="s">
        <v>185</v>
      </c>
      <c r="K9" s="3"/>
      <c r="L9" s="4"/>
    </row>
    <row r="10" spans="2:12" ht="15" customHeight="1">
      <c r="B10" s="10"/>
      <c r="C10" s="8">
        <f>IF('E-1-1'!K10="","",'E-1-1'!K10)</f>
      </c>
      <c r="D10" s="36" t="s">
        <v>170</v>
      </c>
      <c r="E10" s="3"/>
      <c r="F10" s="4"/>
      <c r="H10" s="10"/>
      <c r="I10" s="8" t="s">
        <v>225</v>
      </c>
      <c r="J10" s="36" t="s">
        <v>185</v>
      </c>
      <c r="K10" s="3"/>
      <c r="L10" s="4"/>
    </row>
    <row r="11" spans="2:12" ht="15" customHeight="1">
      <c r="B11" s="10"/>
      <c r="C11" s="8">
        <f>IF('E-1-1'!K11="","",'E-1-1'!K11)</f>
      </c>
      <c r="D11" s="36" t="s">
        <v>170</v>
      </c>
      <c r="E11" s="3"/>
      <c r="F11" s="4"/>
      <c r="H11" s="10"/>
      <c r="I11" s="8" t="s">
        <v>231</v>
      </c>
      <c r="J11" s="36" t="s">
        <v>185</v>
      </c>
      <c r="K11" s="3"/>
      <c r="L11" s="4"/>
    </row>
    <row r="12" spans="2:12" ht="15" customHeight="1">
      <c r="B12" s="10"/>
      <c r="C12" s="8">
        <f>IF('E-1-1'!K12="","",'E-1-1'!K12)</f>
      </c>
      <c r="D12" s="36" t="s">
        <v>170</v>
      </c>
      <c r="E12" s="3"/>
      <c r="F12" s="4"/>
      <c r="H12" s="10"/>
      <c r="I12" s="8" t="s">
        <v>232</v>
      </c>
      <c r="J12" s="36" t="s">
        <v>185</v>
      </c>
      <c r="K12" s="3"/>
      <c r="L12" s="4"/>
    </row>
    <row r="13" spans="2:12" ht="15" customHeight="1">
      <c r="B13" s="10"/>
      <c r="C13" s="8">
        <f>IF('E-1-1'!K13="","",'E-1-1'!K13)</f>
      </c>
      <c r="D13" s="36" t="s">
        <v>170</v>
      </c>
      <c r="E13" s="3"/>
      <c r="F13" s="4"/>
      <c r="H13" s="10"/>
      <c r="I13" s="8" t="s">
        <v>233</v>
      </c>
      <c r="J13" s="9">
        <f>'E-1-4'!D27</f>
        <v>0</v>
      </c>
      <c r="K13" s="3"/>
      <c r="L13" s="4"/>
    </row>
    <row r="14" spans="2:12" ht="15" customHeight="1">
      <c r="B14" s="10"/>
      <c r="C14" s="8">
        <f>IF('E-1-1'!K14="","",'E-1-1'!K14)</f>
      </c>
      <c r="D14" s="36" t="s">
        <v>170</v>
      </c>
      <c r="E14" s="3"/>
      <c r="F14" s="4"/>
      <c r="H14" s="10"/>
      <c r="I14" s="8" t="s">
        <v>5</v>
      </c>
      <c r="J14" s="36" t="s">
        <v>185</v>
      </c>
      <c r="K14" s="3"/>
      <c r="L14" s="4"/>
    </row>
    <row r="15" spans="2:12" ht="15" customHeight="1">
      <c r="B15" s="10"/>
      <c r="C15" s="8">
        <f>IF('E-1-1'!K15="","",'E-1-1'!K15)</f>
      </c>
      <c r="D15" s="36" t="s">
        <v>170</v>
      </c>
      <c r="E15" s="3"/>
      <c r="F15" s="4"/>
      <c r="H15" s="10"/>
      <c r="I15" s="8" t="s">
        <v>357</v>
      </c>
      <c r="J15" s="36" t="s">
        <v>185</v>
      </c>
      <c r="K15" s="3"/>
      <c r="L15" s="4"/>
    </row>
    <row r="16" spans="2:12" ht="15" customHeight="1">
      <c r="B16" s="10"/>
      <c r="C16" s="8">
        <f>IF('E-1-1'!K16="","",'E-1-1'!K16)</f>
      </c>
      <c r="D16" s="36" t="s">
        <v>170</v>
      </c>
      <c r="E16" s="3"/>
      <c r="F16" s="4"/>
      <c r="H16" s="11"/>
      <c r="I16" s="8" t="s">
        <v>356</v>
      </c>
      <c r="J16" s="36" t="s">
        <v>185</v>
      </c>
      <c r="K16" s="3"/>
      <c r="L16" s="4"/>
    </row>
    <row r="17" spans="2:12" ht="15" customHeight="1">
      <c r="B17" s="11"/>
      <c r="C17" s="8" t="s">
        <v>8</v>
      </c>
      <c r="D17" s="36">
        <f>SUM(D9:D16)</f>
        <v>0</v>
      </c>
      <c r="E17" s="3"/>
      <c r="F17" s="4"/>
      <c r="H17" s="7" t="s">
        <v>38</v>
      </c>
      <c r="I17" s="8" t="s">
        <v>224</v>
      </c>
      <c r="J17" s="36" t="s">
        <v>185</v>
      </c>
      <c r="K17" s="3"/>
      <c r="L17" s="4"/>
    </row>
    <row r="18" spans="2:12" ht="15" customHeight="1">
      <c r="B18" s="7" t="s">
        <v>333</v>
      </c>
      <c r="C18" s="8" t="str">
        <f>IF('E-1-1'!K18="","",'E-1-1'!K18)</f>
        <v>セキュリティ設備</v>
      </c>
      <c r="D18" s="36" t="s">
        <v>170</v>
      </c>
      <c r="E18" s="3"/>
      <c r="F18" s="4"/>
      <c r="H18" s="10"/>
      <c r="I18" s="8" t="s">
        <v>225</v>
      </c>
      <c r="J18" s="36" t="s">
        <v>185</v>
      </c>
      <c r="K18" s="3"/>
      <c r="L18" s="4"/>
    </row>
    <row r="19" spans="2:12" ht="15" customHeight="1">
      <c r="B19" s="10"/>
      <c r="C19" s="8" t="str">
        <f>IF('E-1-1'!K19="","",'E-1-1'!K19)</f>
        <v>FIS設備</v>
      </c>
      <c r="D19" s="36" t="s">
        <v>170</v>
      </c>
      <c r="E19" s="3"/>
      <c r="F19" s="4"/>
      <c r="H19" s="10"/>
      <c r="I19" s="8" t="s">
        <v>231</v>
      </c>
      <c r="J19" s="36" t="s">
        <v>185</v>
      </c>
      <c r="K19" s="3"/>
      <c r="L19" s="4"/>
    </row>
    <row r="20" spans="2:12" ht="15" customHeight="1">
      <c r="B20" s="10"/>
      <c r="C20" s="8" t="str">
        <f>IF('E-1-1'!K20="","",'E-1-1'!K20)</f>
        <v>MSW設備</v>
      </c>
      <c r="D20" s="36" t="s">
        <v>170</v>
      </c>
      <c r="E20" s="3"/>
      <c r="F20" s="4"/>
      <c r="H20" s="10"/>
      <c r="I20" s="8" t="s">
        <v>232</v>
      </c>
      <c r="J20" s="36" t="s">
        <v>185</v>
      </c>
      <c r="K20" s="3"/>
      <c r="L20" s="4"/>
    </row>
    <row r="21" spans="2:12" ht="15" customHeight="1">
      <c r="B21" s="10"/>
      <c r="C21" s="8" t="str">
        <f>IF('E-1-1'!K21="","",'E-1-1'!K21)</f>
        <v>PBB</v>
      </c>
      <c r="D21" s="36" t="s">
        <v>170</v>
      </c>
      <c r="E21" s="3"/>
      <c r="F21" s="4"/>
      <c r="H21" s="10"/>
      <c r="I21" s="8" t="s">
        <v>233</v>
      </c>
      <c r="J21" s="9">
        <f>'E-1-4'!D35</f>
        <v>0</v>
      </c>
      <c r="K21" s="3"/>
      <c r="L21" s="4"/>
    </row>
    <row r="22" spans="2:12" ht="15" customHeight="1">
      <c r="B22" s="10"/>
      <c r="C22" s="8" t="str">
        <f>IF('E-1-1'!K22="","",'E-1-1'!K22)</f>
        <v>BHS本体</v>
      </c>
      <c r="D22" s="36" t="s">
        <v>170</v>
      </c>
      <c r="E22" s="3"/>
      <c r="F22" s="4"/>
      <c r="H22" s="10"/>
      <c r="I22" s="8" t="s">
        <v>5</v>
      </c>
      <c r="J22" s="36" t="s">
        <v>185</v>
      </c>
      <c r="K22" s="3"/>
      <c r="L22" s="4"/>
    </row>
    <row r="23" spans="2:12" ht="15" customHeight="1">
      <c r="B23" s="10"/>
      <c r="C23" s="8" t="str">
        <f>IF('E-1-1'!K23="","",'E-1-1'!K23)</f>
        <v>インライン機器</v>
      </c>
      <c r="D23" s="36" t="s">
        <v>170</v>
      </c>
      <c r="E23" s="3"/>
      <c r="F23" s="4"/>
      <c r="H23" s="10"/>
      <c r="I23" s="8" t="s">
        <v>357</v>
      </c>
      <c r="J23" s="36" t="s">
        <v>185</v>
      </c>
      <c r="K23" s="3"/>
      <c r="L23" s="4"/>
    </row>
    <row r="24" spans="2:12" ht="15" customHeight="1">
      <c r="B24" s="10"/>
      <c r="C24" s="8">
        <f>IF('E-1-1'!K24="","",'E-1-1'!K24)</f>
      </c>
      <c r="D24" s="36">
        <f>IF(OR('E-1-1'!N24=1,'E-1-1'!N24=2,'E-1-1'!N24=3),"-",'E-1-1'!L24)</f>
        <v>0</v>
      </c>
      <c r="E24" s="3"/>
      <c r="F24" s="4"/>
      <c r="H24" s="10"/>
      <c r="I24" s="8" t="s">
        <v>356</v>
      </c>
      <c r="J24" s="36" t="s">
        <v>185</v>
      </c>
      <c r="K24" s="3"/>
      <c r="L24" s="4"/>
    </row>
    <row r="25" spans="2:12" ht="15" customHeight="1">
      <c r="B25" s="10"/>
      <c r="C25" s="8">
        <f>IF('E-1-1'!K25="","",'E-1-1'!K25)</f>
      </c>
      <c r="D25" s="36">
        <f>IF(OR('E-1-1'!N25=1,'E-1-1'!N25=2,'E-1-1'!N25=3),"-",'E-1-1'!L25)</f>
        <v>0</v>
      </c>
      <c r="E25" s="3"/>
      <c r="F25" s="4"/>
      <c r="H25" s="7" t="s">
        <v>61</v>
      </c>
      <c r="I25" s="8" t="s">
        <v>171</v>
      </c>
      <c r="J25" s="36" t="s">
        <v>185</v>
      </c>
      <c r="K25" s="3"/>
      <c r="L25" s="4"/>
    </row>
    <row r="26" spans="2:12" ht="15" customHeight="1">
      <c r="B26" s="11"/>
      <c r="C26" s="8" t="s">
        <v>8</v>
      </c>
      <c r="D26" s="36">
        <f>SUM(D18:D25)</f>
        <v>0</v>
      </c>
      <c r="E26" s="3"/>
      <c r="F26" s="4"/>
      <c r="H26" s="11"/>
      <c r="I26" s="8" t="s">
        <v>27</v>
      </c>
      <c r="J26" s="19">
        <f>'E-1-4'!D40</f>
        <v>0</v>
      </c>
      <c r="K26" s="3"/>
      <c r="L26" s="4"/>
    </row>
    <row r="27" spans="2:12" ht="15" customHeight="1">
      <c r="B27" s="10" t="s">
        <v>167</v>
      </c>
      <c r="C27" s="8">
        <f>IF('E-1-1'!K27="","",'E-1-1'!K27)</f>
      </c>
      <c r="D27" s="36" t="s">
        <v>170</v>
      </c>
      <c r="E27" s="3"/>
      <c r="F27" s="4"/>
      <c r="H27" s="33" t="s">
        <v>49</v>
      </c>
      <c r="I27" s="4"/>
      <c r="J27" s="36" t="s">
        <v>185</v>
      </c>
      <c r="K27" s="3"/>
      <c r="L27" s="4"/>
    </row>
    <row r="28" spans="2:12" ht="15" customHeight="1">
      <c r="B28" s="10"/>
      <c r="C28" s="8">
        <f>IF('E-1-1'!K28="","",'E-1-1'!K28)</f>
      </c>
      <c r="D28" s="36" t="s">
        <v>170</v>
      </c>
      <c r="E28" s="3"/>
      <c r="F28" s="4"/>
      <c r="H28" s="3" t="s">
        <v>237</v>
      </c>
      <c r="I28" s="4"/>
      <c r="J28" s="36" t="s">
        <v>185</v>
      </c>
      <c r="K28" s="3"/>
      <c r="L28" s="4"/>
    </row>
    <row r="29" spans="2:12" ht="15" customHeight="1">
      <c r="B29" s="10"/>
      <c r="C29" s="8">
        <f>IF('E-1-1'!K29="","",'E-1-1'!K29)</f>
      </c>
      <c r="D29" s="36" t="s">
        <v>170</v>
      </c>
      <c r="E29" s="3"/>
      <c r="F29" s="4"/>
      <c r="H29" s="3" t="s">
        <v>41</v>
      </c>
      <c r="I29" s="4"/>
      <c r="J29" s="9">
        <f>'E-1-4'!D43*'E-1-1'!E$47</f>
        <v>0</v>
      </c>
      <c r="K29" s="3" t="s">
        <v>35</v>
      </c>
      <c r="L29" s="4"/>
    </row>
    <row r="30" spans="2:12" ht="15" customHeight="1">
      <c r="B30" s="10"/>
      <c r="C30" s="8">
        <f>IF('E-1-1'!K30="","",'E-1-1'!K30)</f>
      </c>
      <c r="D30" s="36" t="s">
        <v>170</v>
      </c>
      <c r="E30" s="3"/>
      <c r="F30" s="4"/>
      <c r="H30" s="3" t="s">
        <v>42</v>
      </c>
      <c r="I30" s="4"/>
      <c r="J30" s="9">
        <f>'E-1-4'!D44*'E-1-1'!E$47</f>
        <v>0</v>
      </c>
      <c r="K30" s="3" t="s">
        <v>35</v>
      </c>
      <c r="L30" s="4"/>
    </row>
    <row r="31" spans="2:12" ht="15" customHeight="1">
      <c r="B31" s="10"/>
      <c r="C31" s="8" t="s">
        <v>8</v>
      </c>
      <c r="D31" s="36">
        <f>SUM(D27:D30)</f>
        <v>0</v>
      </c>
      <c r="E31" s="3"/>
      <c r="F31" s="4"/>
      <c r="H31" s="7" t="s">
        <v>19</v>
      </c>
      <c r="I31" s="8" t="s">
        <v>171</v>
      </c>
      <c r="J31" s="36" t="s">
        <v>185</v>
      </c>
      <c r="K31" s="3"/>
      <c r="L31" s="4"/>
    </row>
    <row r="32" spans="2:12" ht="15" customHeight="1" thickBot="1">
      <c r="B32" s="7" t="s">
        <v>169</v>
      </c>
      <c r="C32" s="8">
        <f>IF('E-1-1'!K32="","",'E-1-1'!K32)</f>
      </c>
      <c r="D32" s="36">
        <f>IF('E-1-1'!L32="","",'E-1-1'!L32)</f>
      </c>
      <c r="E32" s="3"/>
      <c r="F32" s="4"/>
      <c r="H32" s="29"/>
      <c r="I32" s="26" t="s">
        <v>27</v>
      </c>
      <c r="J32" s="37">
        <f>'E-1-4'!D46</f>
        <v>0</v>
      </c>
      <c r="K32" s="12"/>
      <c r="L32" s="13"/>
    </row>
    <row r="33" spans="2:12" ht="15" customHeight="1" thickTop="1">
      <c r="B33" s="10"/>
      <c r="C33" s="8">
        <f>IF('E-1-1'!K33="","",'E-1-1'!K33)</f>
      </c>
      <c r="D33" s="36">
        <f>IF('E-1-1'!L33="","",'E-1-1'!L33)</f>
      </c>
      <c r="E33" s="3"/>
      <c r="F33" s="4"/>
      <c r="H33" s="15" t="s">
        <v>11</v>
      </c>
      <c r="I33" s="16"/>
      <c r="J33" s="17">
        <f>SUM(J7:J32)</f>
        <v>0</v>
      </c>
      <c r="K33" s="15"/>
      <c r="L33" s="16"/>
    </row>
    <row r="34" spans="2:6" ht="15" customHeight="1">
      <c r="B34" s="10"/>
      <c r="C34" s="8">
        <f>IF('E-1-1'!K34="","",'E-1-1'!K34)</f>
      </c>
      <c r="D34" s="36">
        <f>IF('E-1-1'!L34="","",'E-1-1'!L34)</f>
      </c>
      <c r="E34" s="3"/>
      <c r="F34" s="4"/>
    </row>
    <row r="35" spans="2:8" ht="15" customHeight="1">
      <c r="B35" s="10"/>
      <c r="C35" s="8">
        <f>IF('E-1-1'!K35="","",'E-1-1'!K35)</f>
      </c>
      <c r="D35" s="36">
        <f>IF('E-1-1'!L35="","",'E-1-1'!L35)</f>
      </c>
      <c r="E35" s="3"/>
      <c r="F35" s="4"/>
      <c r="H35" s="1" t="s">
        <v>43</v>
      </c>
    </row>
    <row r="36" spans="2:12" ht="15" customHeight="1" thickBot="1">
      <c r="B36" s="29"/>
      <c r="C36" s="26" t="s">
        <v>8</v>
      </c>
      <c r="D36" s="125">
        <f>SUM(D32:D35)</f>
        <v>0</v>
      </c>
      <c r="E36" s="12"/>
      <c r="F36" s="13"/>
      <c r="L36" s="2"/>
    </row>
    <row r="37" spans="2:12" ht="15" customHeight="1" thickTop="1">
      <c r="B37" s="32" t="s">
        <v>11</v>
      </c>
      <c r="C37" s="16"/>
      <c r="D37" s="126">
        <f>D17+D26+D31+D36</f>
        <v>0</v>
      </c>
      <c r="E37" s="15"/>
      <c r="F37" s="16"/>
      <c r="H37" s="3" t="s">
        <v>13</v>
      </c>
      <c r="I37" s="4"/>
      <c r="J37" s="8" t="s">
        <v>14</v>
      </c>
      <c r="K37" s="3" t="s">
        <v>10</v>
      </c>
      <c r="L37" s="4"/>
    </row>
    <row r="38" spans="8:12" ht="15" customHeight="1">
      <c r="H38" s="3" t="s">
        <v>56</v>
      </c>
      <c r="I38" s="4"/>
      <c r="J38" s="291"/>
      <c r="K38" s="323"/>
      <c r="L38" s="388"/>
    </row>
    <row r="39" spans="2:12" ht="15" customHeight="1">
      <c r="B39" s="1" t="s">
        <v>294</v>
      </c>
      <c r="H39" s="3" t="s">
        <v>205</v>
      </c>
      <c r="I39" s="4"/>
      <c r="J39" s="291"/>
      <c r="K39" s="323"/>
      <c r="L39" s="388"/>
    </row>
    <row r="40" spans="6:12" ht="15" customHeight="1">
      <c r="F40" s="2" t="s">
        <v>12</v>
      </c>
      <c r="H40" s="3" t="s">
        <v>206</v>
      </c>
      <c r="I40" s="4"/>
      <c r="J40" s="389"/>
      <c r="K40" s="323"/>
      <c r="L40" s="388"/>
    </row>
    <row r="41" spans="2:12" ht="15" customHeight="1">
      <c r="B41" s="3" t="s">
        <v>13</v>
      </c>
      <c r="C41" s="4"/>
      <c r="D41" s="8" t="s">
        <v>14</v>
      </c>
      <c r="E41" s="3" t="s">
        <v>10</v>
      </c>
      <c r="F41" s="4"/>
      <c r="H41" s="33" t="s">
        <v>57</v>
      </c>
      <c r="I41" s="8" t="s">
        <v>305</v>
      </c>
      <c r="J41" s="291"/>
      <c r="K41" s="323"/>
      <c r="L41" s="388"/>
    </row>
    <row r="42" spans="2:12" ht="15" customHeight="1">
      <c r="B42" s="3" t="str">
        <f>IF('E-1-1'!J42="","",'E-1-1'!J42)</f>
        <v>設計監理料</v>
      </c>
      <c r="C42" s="4"/>
      <c r="D42" s="36">
        <f>'E-1-1'!L42*'E-1-1'!E$49</f>
        <v>0</v>
      </c>
      <c r="E42" s="3" t="s">
        <v>35</v>
      </c>
      <c r="F42" s="4"/>
      <c r="H42" s="127" t="s">
        <v>58</v>
      </c>
      <c r="I42" s="8" t="s">
        <v>203</v>
      </c>
      <c r="J42" s="291"/>
      <c r="K42" s="323"/>
      <c r="L42" s="388"/>
    </row>
    <row r="43" spans="2:12" ht="15" customHeight="1">
      <c r="B43" s="3" t="str">
        <f>IF('E-1-1'!J43="","",'E-1-1'!J43)</f>
        <v>建設中金利</v>
      </c>
      <c r="C43" s="4"/>
      <c r="D43" s="36">
        <f>'E-1-1'!L43*'E-1-1'!E$49</f>
        <v>0</v>
      </c>
      <c r="E43" s="3" t="s">
        <v>35</v>
      </c>
      <c r="F43" s="4"/>
      <c r="H43" s="127"/>
      <c r="I43" s="8" t="s">
        <v>204</v>
      </c>
      <c r="J43" s="291"/>
      <c r="K43" s="323"/>
      <c r="L43" s="388"/>
    </row>
    <row r="44" spans="2:12" ht="15" customHeight="1">
      <c r="B44" s="3" t="str">
        <f>IF('E-1-1'!J44="","",'E-1-1'!J44)</f>
        <v>建設中事務費</v>
      </c>
      <c r="C44" s="4"/>
      <c r="D44" s="36">
        <f>'E-1-1'!L44*'E-1-1'!E$49</f>
        <v>0</v>
      </c>
      <c r="E44" s="3" t="s">
        <v>35</v>
      </c>
      <c r="F44" s="4"/>
      <c r="H44" s="33" t="s">
        <v>208</v>
      </c>
      <c r="I44" s="4"/>
      <c r="J44" s="9">
        <f>'E-1-4'!E10</f>
        <v>0</v>
      </c>
      <c r="K44" s="3" t="s">
        <v>332</v>
      </c>
      <c r="L44" s="4"/>
    </row>
    <row r="45" spans="2:12" ht="15" customHeight="1">
      <c r="B45" s="7" t="s">
        <v>17</v>
      </c>
      <c r="C45" s="8" t="s">
        <v>171</v>
      </c>
      <c r="D45" s="36" t="s">
        <v>170</v>
      </c>
      <c r="E45" s="3"/>
      <c r="F45" s="4"/>
      <c r="H45" s="10"/>
      <c r="I45" s="8" t="s">
        <v>187</v>
      </c>
      <c r="J45" s="9">
        <f>IF(ISERR(J33/J39/365*1000),0,J33/J39/365*1000)</f>
        <v>0</v>
      </c>
      <c r="K45" s="3" t="s">
        <v>210</v>
      </c>
      <c r="L45" s="4"/>
    </row>
    <row r="46" spans="2:12" ht="15" customHeight="1">
      <c r="B46" s="35"/>
      <c r="C46" s="8" t="s">
        <v>27</v>
      </c>
      <c r="D46" s="36">
        <f>'E-1-1'!L46</f>
        <v>0</v>
      </c>
      <c r="E46" s="3" t="s">
        <v>33</v>
      </c>
      <c r="F46" s="4"/>
      <c r="H46" s="10"/>
      <c r="I46" s="8" t="s">
        <v>188</v>
      </c>
      <c r="J46" s="9">
        <f>J44-J45</f>
        <v>0</v>
      </c>
      <c r="K46" s="3" t="s">
        <v>209</v>
      </c>
      <c r="L46" s="4"/>
    </row>
    <row r="47" spans="2:12" ht="15" customHeight="1">
      <c r="B47" s="3" t="str">
        <f>IF('E-1-1'!J47="","",'E-1-1'!J47)</f>
        <v>不動産取得税</v>
      </c>
      <c r="C47" s="4"/>
      <c r="D47" s="36">
        <f>'E-1-1'!L47*'E-1-1'!E$49</f>
        <v>0</v>
      </c>
      <c r="E47" s="3" t="s">
        <v>35</v>
      </c>
      <c r="F47" s="4"/>
      <c r="H47" s="11"/>
      <c r="I47" s="8" t="s">
        <v>278</v>
      </c>
      <c r="J47" s="28">
        <f>IF(ISERR(J46/J44),0,J46/J44)</f>
        <v>0</v>
      </c>
      <c r="K47" s="3" t="s">
        <v>281</v>
      </c>
      <c r="L47" s="4"/>
    </row>
    <row r="48" spans="2:6" ht="15" customHeight="1" thickBot="1">
      <c r="B48" s="12" t="str">
        <f>IF('E-1-1'!J48="","",'E-1-1'!J48)</f>
        <v>登録免許税</v>
      </c>
      <c r="C48" s="13"/>
      <c r="D48" s="125">
        <f>'E-1-1'!L48*'E-1-1'!E$49</f>
        <v>0</v>
      </c>
      <c r="E48" s="12" t="s">
        <v>35</v>
      </c>
      <c r="F48" s="13"/>
    </row>
    <row r="49" spans="2:6" ht="15" customHeight="1" thickTop="1">
      <c r="B49" s="15" t="s">
        <v>11</v>
      </c>
      <c r="C49" s="16"/>
      <c r="D49" s="126">
        <f>SUM(D42:D48)</f>
        <v>0</v>
      </c>
      <c r="E49" s="15"/>
      <c r="F49" s="16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B3:AI70"/>
  <sheetViews>
    <sheetView zoomScale="150" zoomScaleNormal="150" zoomScaleSheetLayoutView="55" workbookViewId="0" topLeftCell="A1">
      <selection activeCell="A1" sqref="A1"/>
    </sheetView>
  </sheetViews>
  <sheetFormatPr defaultColWidth="9.00390625" defaultRowHeight="15" customHeight="1"/>
  <cols>
    <col min="1" max="1" width="1.75390625" style="137" customWidth="1"/>
    <col min="2" max="4" width="8.75390625" style="137" customWidth="1"/>
    <col min="5" max="35" width="5.75390625" style="137" customWidth="1"/>
    <col min="36" max="16384" width="12.75390625" style="137" customWidth="1"/>
  </cols>
  <sheetData>
    <row r="3" ht="12" customHeight="1">
      <c r="B3" s="38" t="s">
        <v>216</v>
      </c>
    </row>
    <row r="4" spans="32:35" ht="12" customHeight="1">
      <c r="AF4" s="138"/>
      <c r="AG4" s="138"/>
      <c r="AI4" s="138" t="s">
        <v>113</v>
      </c>
    </row>
    <row r="5" spans="2:35" ht="9.75" customHeight="1">
      <c r="B5" s="177"/>
      <c r="C5" s="148"/>
      <c r="D5" s="149" t="s">
        <v>288</v>
      </c>
      <c r="E5" s="178">
        <v>-2</v>
      </c>
      <c r="F5" s="179">
        <v>-1</v>
      </c>
      <c r="G5" s="179">
        <v>0</v>
      </c>
      <c r="H5" s="179">
        <v>1</v>
      </c>
      <c r="I5" s="179">
        <v>2</v>
      </c>
      <c r="J5" s="179">
        <v>3</v>
      </c>
      <c r="K5" s="179">
        <v>4</v>
      </c>
      <c r="L5" s="179">
        <v>5</v>
      </c>
      <c r="M5" s="179">
        <v>6</v>
      </c>
      <c r="N5" s="179">
        <v>7</v>
      </c>
      <c r="O5" s="179">
        <v>8</v>
      </c>
      <c r="P5" s="179">
        <v>9</v>
      </c>
      <c r="Q5" s="179">
        <v>10</v>
      </c>
      <c r="R5" s="179">
        <v>11</v>
      </c>
      <c r="S5" s="179">
        <v>12</v>
      </c>
      <c r="T5" s="179">
        <v>13</v>
      </c>
      <c r="U5" s="179">
        <v>14</v>
      </c>
      <c r="V5" s="179">
        <v>15</v>
      </c>
      <c r="W5" s="179">
        <v>16</v>
      </c>
      <c r="X5" s="179">
        <v>17</v>
      </c>
      <c r="Y5" s="179">
        <v>18</v>
      </c>
      <c r="Z5" s="179">
        <v>19</v>
      </c>
      <c r="AA5" s="179">
        <v>20</v>
      </c>
      <c r="AB5" s="179">
        <v>21</v>
      </c>
      <c r="AC5" s="179">
        <v>22</v>
      </c>
      <c r="AD5" s="179">
        <v>23</v>
      </c>
      <c r="AE5" s="179">
        <v>24</v>
      </c>
      <c r="AF5" s="179">
        <v>25</v>
      </c>
      <c r="AG5" s="179">
        <v>26</v>
      </c>
      <c r="AH5" s="179">
        <v>27</v>
      </c>
      <c r="AI5" s="151">
        <v>28</v>
      </c>
    </row>
    <row r="6" spans="2:35" ht="9.75" customHeight="1">
      <c r="B6" s="139" t="s">
        <v>211</v>
      </c>
      <c r="C6" s="162" t="s">
        <v>168</v>
      </c>
      <c r="D6" s="163"/>
      <c r="E6" s="156">
        <f>'E-1-1'!$L$17*E41</f>
        <v>0</v>
      </c>
      <c r="F6" s="157">
        <f>'E-1-1'!$L$17*F41</f>
        <v>0</v>
      </c>
      <c r="G6" s="157">
        <f>'E-1-1'!$L$17*G41</f>
        <v>0</v>
      </c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</row>
    <row r="7" spans="2:35" ht="9.75" customHeight="1">
      <c r="B7" s="146"/>
      <c r="C7" s="164" t="s">
        <v>333</v>
      </c>
      <c r="D7" s="165"/>
      <c r="E7" s="159">
        <f>'E-1-1'!$L$26*E42</f>
        <v>0</v>
      </c>
      <c r="F7" s="160">
        <f>'E-1-1'!$L$26*F42</f>
        <v>0</v>
      </c>
      <c r="G7" s="160">
        <f>'E-1-1'!$L$26*G42</f>
        <v>0</v>
      </c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1"/>
    </row>
    <row r="8" spans="2:35" ht="9.75" customHeight="1">
      <c r="B8" s="146"/>
      <c r="C8" s="164" t="s">
        <v>167</v>
      </c>
      <c r="D8" s="165"/>
      <c r="E8" s="159">
        <f>'E-1-1'!$L$31*E43</f>
        <v>0</v>
      </c>
      <c r="F8" s="160">
        <f>'E-1-1'!$L$31*F43</f>
        <v>0</v>
      </c>
      <c r="G8" s="160">
        <f>'E-1-1'!$L$31*G43</f>
        <v>0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1"/>
    </row>
    <row r="9" spans="2:35" ht="9.75" customHeight="1">
      <c r="B9" s="146"/>
      <c r="C9" s="166" t="s">
        <v>169</v>
      </c>
      <c r="D9" s="167"/>
      <c r="E9" s="263">
        <f>'E-1-1'!$L$36*E44</f>
        <v>0</v>
      </c>
      <c r="F9" s="264">
        <f>'E-1-1'!$L$36*F44</f>
        <v>0</v>
      </c>
      <c r="G9" s="264">
        <f>'E-1-1'!$L$36*G44</f>
        <v>0</v>
      </c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5"/>
    </row>
    <row r="10" spans="2:35" ht="9.75" customHeight="1">
      <c r="B10" s="140"/>
      <c r="C10" s="148" t="s">
        <v>214</v>
      </c>
      <c r="D10" s="149"/>
      <c r="E10" s="147">
        <f>SUM(E6:E9)</f>
        <v>0</v>
      </c>
      <c r="F10" s="143">
        <f aca="true" t="shared" si="0" ref="F10:AI10">SUM(F6:F9)</f>
        <v>0</v>
      </c>
      <c r="G10" s="143">
        <f t="shared" si="0"/>
        <v>0</v>
      </c>
      <c r="H10" s="143">
        <f t="shared" si="0"/>
        <v>0</v>
      </c>
      <c r="I10" s="143">
        <f t="shared" si="0"/>
        <v>0</v>
      </c>
      <c r="J10" s="143">
        <f t="shared" si="0"/>
        <v>0</v>
      </c>
      <c r="K10" s="143">
        <f t="shared" si="0"/>
        <v>0</v>
      </c>
      <c r="L10" s="143">
        <f t="shared" si="0"/>
        <v>0</v>
      </c>
      <c r="M10" s="143">
        <f t="shared" si="0"/>
        <v>0</v>
      </c>
      <c r="N10" s="143">
        <f t="shared" si="0"/>
        <v>0</v>
      </c>
      <c r="O10" s="143">
        <f t="shared" si="0"/>
        <v>0</v>
      </c>
      <c r="P10" s="143">
        <f t="shared" si="0"/>
        <v>0</v>
      </c>
      <c r="Q10" s="143">
        <f t="shared" si="0"/>
        <v>0</v>
      </c>
      <c r="R10" s="143">
        <f t="shared" si="0"/>
        <v>0</v>
      </c>
      <c r="S10" s="143">
        <f t="shared" si="0"/>
        <v>0</v>
      </c>
      <c r="T10" s="143">
        <f t="shared" si="0"/>
        <v>0</v>
      </c>
      <c r="U10" s="143">
        <f t="shared" si="0"/>
        <v>0</v>
      </c>
      <c r="V10" s="143">
        <f t="shared" si="0"/>
        <v>0</v>
      </c>
      <c r="W10" s="143">
        <f t="shared" si="0"/>
        <v>0</v>
      </c>
      <c r="X10" s="143">
        <f t="shared" si="0"/>
        <v>0</v>
      </c>
      <c r="Y10" s="143">
        <f t="shared" si="0"/>
        <v>0</v>
      </c>
      <c r="Z10" s="143">
        <f t="shared" si="0"/>
        <v>0</v>
      </c>
      <c r="AA10" s="143">
        <f t="shared" si="0"/>
        <v>0</v>
      </c>
      <c r="AB10" s="143">
        <f t="shared" si="0"/>
        <v>0</v>
      </c>
      <c r="AC10" s="143">
        <f t="shared" si="0"/>
        <v>0</v>
      </c>
      <c r="AD10" s="143">
        <f t="shared" si="0"/>
        <v>0</v>
      </c>
      <c r="AE10" s="143">
        <f t="shared" si="0"/>
        <v>0</v>
      </c>
      <c r="AF10" s="143">
        <f t="shared" si="0"/>
        <v>0</v>
      </c>
      <c r="AG10" s="143">
        <f t="shared" si="0"/>
        <v>0</v>
      </c>
      <c r="AH10" s="143">
        <f t="shared" si="0"/>
        <v>0</v>
      </c>
      <c r="AI10" s="145">
        <f t="shared" si="0"/>
        <v>0</v>
      </c>
    </row>
    <row r="11" spans="2:35" ht="9.75" customHeight="1">
      <c r="B11" s="139" t="s">
        <v>292</v>
      </c>
      <c r="C11" s="162" t="s">
        <v>21</v>
      </c>
      <c r="D11" s="163"/>
      <c r="E11" s="156">
        <f>'E-1-1'!$L$42*E45</f>
        <v>0</v>
      </c>
      <c r="F11" s="157">
        <f>'E-1-1'!$L$42*F45</f>
        <v>0</v>
      </c>
      <c r="G11" s="157">
        <f>'E-1-1'!$L$42*G45</f>
        <v>0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</row>
    <row r="12" spans="2:35" ht="9.75" customHeight="1">
      <c r="B12" s="146"/>
      <c r="C12" s="164" t="s">
        <v>16</v>
      </c>
      <c r="D12" s="165"/>
      <c r="E12" s="296"/>
      <c r="F12" s="297"/>
      <c r="G12" s="297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</row>
    <row r="13" spans="2:35" ht="9.75" customHeight="1">
      <c r="B13" s="146"/>
      <c r="C13" s="166" t="s">
        <v>15</v>
      </c>
      <c r="D13" s="167"/>
      <c r="E13" s="159">
        <f>'E-1-1'!$L$44*E46</f>
        <v>0</v>
      </c>
      <c r="F13" s="160">
        <f>'E-1-1'!$L$44*F46</f>
        <v>0</v>
      </c>
      <c r="G13" s="160">
        <f>'E-1-1'!$L$44*G46</f>
        <v>0</v>
      </c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</row>
    <row r="14" spans="2:35" ht="9.75" customHeight="1">
      <c r="B14" s="146"/>
      <c r="C14" s="166" t="s">
        <v>17</v>
      </c>
      <c r="D14" s="171" t="s">
        <v>171</v>
      </c>
      <c r="E14" s="159"/>
      <c r="F14" s="160">
        <f>'E-1-1'!L45*0.5</f>
        <v>1244487.7</v>
      </c>
      <c r="G14" s="160">
        <f>'E-1-1'!L45*0.5</f>
        <v>1244487.7</v>
      </c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1"/>
    </row>
    <row r="15" spans="2:35" ht="9.75" customHeight="1">
      <c r="B15" s="146"/>
      <c r="C15" s="170"/>
      <c r="D15" s="171" t="s">
        <v>27</v>
      </c>
      <c r="E15" s="159"/>
      <c r="F15" s="160">
        <f>'E-1-1'!L46*0.5</f>
        <v>0</v>
      </c>
      <c r="G15" s="160">
        <f>'E-1-1'!L46*0.5</f>
        <v>0</v>
      </c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</row>
    <row r="16" spans="2:35" ht="9.75" customHeight="1">
      <c r="B16" s="146"/>
      <c r="C16" s="168" t="s">
        <v>18</v>
      </c>
      <c r="D16" s="169"/>
      <c r="E16" s="159"/>
      <c r="F16" s="160"/>
      <c r="G16" s="160">
        <f>'E-1-1'!L47</f>
        <v>0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1"/>
    </row>
    <row r="17" spans="2:35" ht="9.75" customHeight="1">
      <c r="B17" s="146"/>
      <c r="C17" s="166" t="s">
        <v>20</v>
      </c>
      <c r="D17" s="167"/>
      <c r="E17" s="263"/>
      <c r="F17" s="264"/>
      <c r="G17" s="264">
        <f>'E-1-1'!L48</f>
        <v>0</v>
      </c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5"/>
    </row>
    <row r="18" spans="2:35" ht="9.75" customHeight="1">
      <c r="B18" s="140"/>
      <c r="C18" s="150" t="s">
        <v>293</v>
      </c>
      <c r="D18" s="151"/>
      <c r="E18" s="147">
        <f>SUM(E11:E17)</f>
        <v>0</v>
      </c>
      <c r="F18" s="143">
        <f aca="true" t="shared" si="1" ref="F18:AE18">SUM(F11:F17)</f>
        <v>1244487.7</v>
      </c>
      <c r="G18" s="143">
        <f t="shared" si="1"/>
        <v>1244487.7</v>
      </c>
      <c r="H18" s="143">
        <f t="shared" si="1"/>
        <v>0</v>
      </c>
      <c r="I18" s="143">
        <f t="shared" si="1"/>
        <v>0</v>
      </c>
      <c r="J18" s="143">
        <f t="shared" si="1"/>
        <v>0</v>
      </c>
      <c r="K18" s="143">
        <f t="shared" si="1"/>
        <v>0</v>
      </c>
      <c r="L18" s="143">
        <f t="shared" si="1"/>
        <v>0</v>
      </c>
      <c r="M18" s="143">
        <f t="shared" si="1"/>
        <v>0</v>
      </c>
      <c r="N18" s="143">
        <f t="shared" si="1"/>
        <v>0</v>
      </c>
      <c r="O18" s="143">
        <f t="shared" si="1"/>
        <v>0</v>
      </c>
      <c r="P18" s="143">
        <f t="shared" si="1"/>
        <v>0</v>
      </c>
      <c r="Q18" s="143">
        <f t="shared" si="1"/>
        <v>0</v>
      </c>
      <c r="R18" s="143">
        <f t="shared" si="1"/>
        <v>0</v>
      </c>
      <c r="S18" s="143">
        <f t="shared" si="1"/>
        <v>0</v>
      </c>
      <c r="T18" s="143">
        <f t="shared" si="1"/>
        <v>0</v>
      </c>
      <c r="U18" s="143">
        <f t="shared" si="1"/>
        <v>0</v>
      </c>
      <c r="V18" s="143">
        <f t="shared" si="1"/>
        <v>0</v>
      </c>
      <c r="W18" s="143">
        <f t="shared" si="1"/>
        <v>0</v>
      </c>
      <c r="X18" s="143">
        <f t="shared" si="1"/>
        <v>0</v>
      </c>
      <c r="Y18" s="143">
        <f t="shared" si="1"/>
        <v>0</v>
      </c>
      <c r="Z18" s="143">
        <f t="shared" si="1"/>
        <v>0</v>
      </c>
      <c r="AA18" s="143">
        <f t="shared" si="1"/>
        <v>0</v>
      </c>
      <c r="AB18" s="143">
        <f t="shared" si="1"/>
        <v>0</v>
      </c>
      <c r="AC18" s="143">
        <f t="shared" si="1"/>
        <v>0</v>
      </c>
      <c r="AD18" s="143">
        <f t="shared" si="1"/>
        <v>0</v>
      </c>
      <c r="AE18" s="143">
        <f t="shared" si="1"/>
        <v>0</v>
      </c>
      <c r="AF18" s="143">
        <f>SUM(AF11:AF17)</f>
        <v>0</v>
      </c>
      <c r="AG18" s="143">
        <f>SUM(AG11:AG17)</f>
        <v>0</v>
      </c>
      <c r="AH18" s="143">
        <f>SUM(AH11:AH17)</f>
        <v>0</v>
      </c>
      <c r="AI18" s="145">
        <f>SUM(AI11:AI17)</f>
        <v>0</v>
      </c>
    </row>
    <row r="19" spans="2:35" ht="9.75" customHeight="1">
      <c r="B19" s="148" t="s">
        <v>268</v>
      </c>
      <c r="C19" s="155"/>
      <c r="D19" s="151"/>
      <c r="E19" s="298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300"/>
      <c r="AF19" s="300"/>
      <c r="AG19" s="300"/>
      <c r="AH19" s="300"/>
      <c r="AI19" s="301"/>
    </row>
    <row r="20" spans="2:35" ht="9.75" customHeight="1">
      <c r="B20" s="139" t="s">
        <v>213</v>
      </c>
      <c r="C20" s="172" t="s">
        <v>334</v>
      </c>
      <c r="D20" s="285" t="s">
        <v>270</v>
      </c>
      <c r="E20" s="175">
        <f>IF(E$5='E-1-3'!$G46,'E-1-3'!$D46-'E-1-3'!$E46,0)</f>
        <v>0</v>
      </c>
      <c r="F20" s="157">
        <f>IF(F$5='E-1-3'!$G46,'E-1-3'!$D46-'E-1-3'!$E46,0)</f>
        <v>0</v>
      </c>
      <c r="G20" s="157">
        <f>IF(G$5='E-1-3'!$G46,'E-1-3'!$D46-'E-1-3'!$E46,0)</f>
        <v>0</v>
      </c>
      <c r="H20" s="157">
        <f>IF(H$5='E-1-3'!$G46,'E-1-3'!$D46-'E-1-3'!$E46,0)</f>
        <v>0</v>
      </c>
      <c r="I20" s="157">
        <f>IF(I$5='E-1-3'!$G46,'E-1-3'!$D46-'E-1-3'!$E46,0)</f>
        <v>0</v>
      </c>
      <c r="J20" s="157">
        <f>IF(J$5='E-1-3'!$G46,'E-1-3'!$D46-'E-1-3'!$E46,0)</f>
        <v>0</v>
      </c>
      <c r="K20" s="157">
        <f>IF(K$5='E-1-3'!$G46,'E-1-3'!$D46-'E-1-3'!$E46,0)</f>
        <v>0</v>
      </c>
      <c r="L20" s="157">
        <f>IF(L$5='E-1-3'!$G46,'E-1-3'!$D46-'E-1-3'!$E46,0)</f>
        <v>0</v>
      </c>
      <c r="M20" s="157">
        <f>IF(M$5='E-1-3'!$G46,'E-1-3'!$D46-'E-1-3'!$E46,0)</f>
        <v>0</v>
      </c>
      <c r="N20" s="157">
        <f>IF(N$5='E-1-3'!$G46,'E-1-3'!$D46-'E-1-3'!$E46,0)</f>
        <v>0</v>
      </c>
      <c r="O20" s="157">
        <f>IF(O$5='E-1-3'!$G46,'E-1-3'!$D46-'E-1-3'!$E46,0)</f>
        <v>0</v>
      </c>
      <c r="P20" s="157">
        <f>IF(P$5='E-1-3'!$G46,'E-1-3'!$D46-'E-1-3'!$E46,0)</f>
        <v>0</v>
      </c>
      <c r="Q20" s="157">
        <f>IF(Q$5='E-1-3'!$G46,'E-1-3'!$D46-'E-1-3'!$E46,0)</f>
        <v>0</v>
      </c>
      <c r="R20" s="157">
        <f>IF(R$5='E-1-3'!$G46,'E-1-3'!$D46-'E-1-3'!$E46,0)</f>
        <v>0</v>
      </c>
      <c r="S20" s="157">
        <f>IF(S$5='E-1-3'!$G46,'E-1-3'!$D46-'E-1-3'!$E46,0)</f>
        <v>0</v>
      </c>
      <c r="T20" s="157">
        <f>IF(T$5='E-1-3'!$G46,'E-1-3'!$D46-'E-1-3'!$E46,0)</f>
        <v>0</v>
      </c>
      <c r="U20" s="157">
        <f>IF(U$5='E-1-3'!$G46,'E-1-3'!$D46-'E-1-3'!$E46,0)</f>
        <v>0</v>
      </c>
      <c r="V20" s="157">
        <f>IF(V$5='E-1-3'!$G46,'E-1-3'!$D46-'E-1-3'!$E46,0)</f>
        <v>0</v>
      </c>
      <c r="W20" s="157">
        <f>IF(W$5='E-1-3'!$G46,'E-1-3'!$D46-'E-1-3'!$E46,0)</f>
        <v>0</v>
      </c>
      <c r="X20" s="157">
        <f>IF(X$5='E-1-3'!$G46,'E-1-3'!$D46-'E-1-3'!$E46,0)</f>
        <v>0</v>
      </c>
      <c r="Y20" s="157">
        <f>IF(Y$5='E-1-3'!$G46,'E-1-3'!$D46-'E-1-3'!$E46,0)</f>
        <v>0</v>
      </c>
      <c r="Z20" s="157">
        <f>IF(Z$5='E-1-3'!$G46,'E-1-3'!$D46-'E-1-3'!$E46,0)</f>
        <v>0</v>
      </c>
      <c r="AA20" s="157">
        <f>IF(AA$5='E-1-3'!$G46,'E-1-3'!$D46-'E-1-3'!$E46,0)</f>
        <v>0</v>
      </c>
      <c r="AB20" s="157">
        <f>IF(AB$5='E-1-3'!$G46,'E-1-3'!$D46-'E-1-3'!$E46,0)</f>
        <v>0</v>
      </c>
      <c r="AC20" s="157">
        <f>IF(AC$5='E-1-3'!$G46,'E-1-3'!$D46-'E-1-3'!$E46,0)</f>
        <v>0</v>
      </c>
      <c r="AD20" s="157">
        <f>IF(AD$5='E-1-3'!$G46,'E-1-3'!$D46-'E-1-3'!$E46,0)</f>
        <v>0</v>
      </c>
      <c r="AE20" s="157">
        <f>IF(AE$5='E-1-3'!$G46,'E-1-3'!$D46-'E-1-3'!$E46,0)</f>
        <v>0</v>
      </c>
      <c r="AF20" s="157">
        <f>IF(AF$5='E-1-3'!$G46,'E-1-3'!$D46-'E-1-3'!$E46,0)</f>
        <v>0</v>
      </c>
      <c r="AG20" s="157">
        <f>IF(AG$5='E-1-3'!$G46,'E-1-3'!$D46-'E-1-3'!$E46,0)</f>
        <v>0</v>
      </c>
      <c r="AH20" s="157">
        <f>IF(AH$5='E-1-3'!$G46,'E-1-3'!$D46-'E-1-3'!$E46,0)</f>
        <v>0</v>
      </c>
      <c r="AI20" s="158">
        <f>IF(AI$5='E-1-3'!$G46,'E-1-3'!$D46-'E-1-3'!$E46,0)</f>
        <v>0</v>
      </c>
    </row>
    <row r="21" spans="2:35" ht="9.75" customHeight="1">
      <c r="B21" s="146"/>
      <c r="C21" s="173"/>
      <c r="D21" s="276"/>
      <c r="E21" s="277">
        <f>IF(E$5='E-1-3'!$G47,'E-1-3'!$D47-'E-1-3'!$E47,0)</f>
        <v>0</v>
      </c>
      <c r="F21" s="278">
        <f>IF(F$5='E-1-3'!$G47,'E-1-3'!$D47-'E-1-3'!$E47,0)</f>
        <v>0</v>
      </c>
      <c r="G21" s="278">
        <f>IF(G$5='E-1-3'!$G47,'E-1-3'!$D47-'E-1-3'!$E47,0)</f>
        <v>0</v>
      </c>
      <c r="H21" s="278">
        <f>IF(H$5='E-1-3'!$G47,'E-1-3'!$D47-'E-1-3'!$E47,0)</f>
        <v>0</v>
      </c>
      <c r="I21" s="278">
        <f>IF(I$5='E-1-3'!$G47,'E-1-3'!$D47-'E-1-3'!$E47,0)</f>
        <v>0</v>
      </c>
      <c r="J21" s="278">
        <f>IF(J$5='E-1-3'!$G47,'E-1-3'!$D47-'E-1-3'!$E47,0)</f>
        <v>0</v>
      </c>
      <c r="K21" s="278">
        <f>IF(K$5='E-1-3'!$G47,'E-1-3'!$D47-'E-1-3'!$E47,0)</f>
        <v>0</v>
      </c>
      <c r="L21" s="278">
        <f>IF(L$5='E-1-3'!$G47,'E-1-3'!$D47-'E-1-3'!$E47,0)</f>
        <v>0</v>
      </c>
      <c r="M21" s="278">
        <f>IF(M$5='E-1-3'!$G47,'E-1-3'!$D47-'E-1-3'!$E47,0)</f>
        <v>0</v>
      </c>
      <c r="N21" s="278">
        <f>IF(N$5='E-1-3'!$G47,'E-1-3'!$D47-'E-1-3'!$E47,0)</f>
        <v>0</v>
      </c>
      <c r="O21" s="278">
        <f>IF(O$5='E-1-3'!$G47,'E-1-3'!$D47-'E-1-3'!$E47,0)</f>
        <v>0</v>
      </c>
      <c r="P21" s="278">
        <f>IF(P$5='E-1-3'!$G47,'E-1-3'!$D47-'E-1-3'!$E47,0)</f>
        <v>0</v>
      </c>
      <c r="Q21" s="278">
        <f>IF(Q$5='E-1-3'!$G47,'E-1-3'!$D47-'E-1-3'!$E47,0)</f>
        <v>0</v>
      </c>
      <c r="R21" s="278">
        <f>IF(R$5='E-1-3'!$G47,'E-1-3'!$D47-'E-1-3'!$E47,0)</f>
        <v>0</v>
      </c>
      <c r="S21" s="278">
        <f>IF(S$5='E-1-3'!$G47,'E-1-3'!$D47-'E-1-3'!$E47,0)</f>
        <v>0</v>
      </c>
      <c r="T21" s="278">
        <f>IF(T$5='E-1-3'!$G47,'E-1-3'!$D47-'E-1-3'!$E47,0)</f>
        <v>0</v>
      </c>
      <c r="U21" s="278">
        <f>IF(U$5='E-1-3'!$G47,'E-1-3'!$D47-'E-1-3'!$E47,0)</f>
        <v>0</v>
      </c>
      <c r="V21" s="278">
        <f>IF(V$5='E-1-3'!$G47,'E-1-3'!$D47-'E-1-3'!$E47,0)</f>
        <v>0</v>
      </c>
      <c r="W21" s="278">
        <f>IF(W$5='E-1-3'!$G47,'E-1-3'!$D47-'E-1-3'!$E47,0)</f>
        <v>0</v>
      </c>
      <c r="X21" s="278">
        <f>IF(X$5='E-1-3'!$G47,'E-1-3'!$D47-'E-1-3'!$E47,0)</f>
        <v>0</v>
      </c>
      <c r="Y21" s="278">
        <f>IF(Y$5='E-1-3'!$G47,'E-1-3'!$D47-'E-1-3'!$E47,0)</f>
        <v>0</v>
      </c>
      <c r="Z21" s="278">
        <f>IF(Z$5='E-1-3'!$G47,'E-1-3'!$D47-'E-1-3'!$E47,0)</f>
        <v>0</v>
      </c>
      <c r="AA21" s="278">
        <f>IF(AA$5='E-1-3'!$G47,'E-1-3'!$D47-'E-1-3'!$E47,0)</f>
        <v>0</v>
      </c>
      <c r="AB21" s="278">
        <f>IF(AB$5='E-1-3'!$G47,'E-1-3'!$D47-'E-1-3'!$E47,0)</f>
        <v>0</v>
      </c>
      <c r="AC21" s="278">
        <f>IF(AC$5='E-1-3'!$G47,'E-1-3'!$D47-'E-1-3'!$E47,0)</f>
        <v>0</v>
      </c>
      <c r="AD21" s="278">
        <f>IF(AD$5='E-1-3'!$G47,'E-1-3'!$D47-'E-1-3'!$E47,0)</f>
        <v>0</v>
      </c>
      <c r="AE21" s="278">
        <f>IF(AE$5='E-1-3'!$G47,'E-1-3'!$D47-'E-1-3'!$E47,0)</f>
        <v>0</v>
      </c>
      <c r="AF21" s="278">
        <f>IF(AF$5='E-1-3'!$G47,'E-1-3'!$D47-'E-1-3'!$E47,0)</f>
        <v>0</v>
      </c>
      <c r="AG21" s="278">
        <f>IF(AG$5='E-1-3'!$G47,'E-1-3'!$D47-'E-1-3'!$E47,0)</f>
        <v>0</v>
      </c>
      <c r="AH21" s="278">
        <f>IF(AH$5='E-1-3'!$G47,'E-1-3'!$D47-'E-1-3'!$E47,0)</f>
        <v>0</v>
      </c>
      <c r="AI21" s="279">
        <f>IF(AI$5='E-1-3'!$G47,'E-1-3'!$D47-'E-1-3'!$E47,0)</f>
        <v>0</v>
      </c>
    </row>
    <row r="22" spans="2:35" ht="9.75" customHeight="1">
      <c r="B22" s="146"/>
      <c r="C22" s="173"/>
      <c r="D22" s="286" t="s">
        <v>271</v>
      </c>
      <c r="E22" s="176">
        <f>IF(E$5='E-1-3'!$G48,'E-1-3'!$D48-'E-1-3'!$E48,0)</f>
        <v>0</v>
      </c>
      <c r="F22" s="160">
        <f>IF(F$5='E-1-3'!$G48,'E-1-3'!$D48-'E-1-3'!$E48,0)</f>
        <v>0</v>
      </c>
      <c r="G22" s="160">
        <f>IF(G$5='E-1-3'!$G48,'E-1-3'!$D48-'E-1-3'!$E48,0)</f>
        <v>0</v>
      </c>
      <c r="H22" s="160">
        <f>IF(H$5='E-1-3'!$G48,'E-1-3'!$D48-'E-1-3'!$E48,0)</f>
        <v>0</v>
      </c>
      <c r="I22" s="160">
        <f>IF(I$5='E-1-3'!$G48,'E-1-3'!$D48-'E-1-3'!$E48,0)</f>
        <v>0</v>
      </c>
      <c r="J22" s="160">
        <f>IF(J$5='E-1-3'!$G48,'E-1-3'!$D48-'E-1-3'!$E48,0)</f>
        <v>0</v>
      </c>
      <c r="K22" s="160">
        <f>IF(K$5='E-1-3'!$G48,'E-1-3'!$D48-'E-1-3'!$E48,0)</f>
        <v>0</v>
      </c>
      <c r="L22" s="160">
        <f>IF(L$5='E-1-3'!$G48,'E-1-3'!$D48-'E-1-3'!$E48,0)</f>
        <v>0</v>
      </c>
      <c r="M22" s="160">
        <f>IF(M$5='E-1-3'!$G48,'E-1-3'!$D48-'E-1-3'!$E48,0)</f>
        <v>0</v>
      </c>
      <c r="N22" s="160">
        <f>IF(N$5='E-1-3'!$G48,'E-1-3'!$D48-'E-1-3'!$E48,0)</f>
        <v>0</v>
      </c>
      <c r="O22" s="160">
        <f>IF(O$5='E-1-3'!$G48,'E-1-3'!$D48-'E-1-3'!$E48,0)</f>
        <v>0</v>
      </c>
      <c r="P22" s="160">
        <f>IF(P$5='E-1-3'!$G48,'E-1-3'!$D48-'E-1-3'!$E48,0)</f>
        <v>0</v>
      </c>
      <c r="Q22" s="160">
        <f>IF(Q$5='E-1-3'!$G48,'E-1-3'!$D48-'E-1-3'!$E48,0)</f>
        <v>0</v>
      </c>
      <c r="R22" s="160">
        <f>IF(R$5='E-1-3'!$G48,'E-1-3'!$D48-'E-1-3'!$E48,0)</f>
        <v>0</v>
      </c>
      <c r="S22" s="160">
        <f>IF(S$5='E-1-3'!$G48,'E-1-3'!$D48-'E-1-3'!$E48,0)</f>
        <v>0</v>
      </c>
      <c r="T22" s="160">
        <f>IF(T$5='E-1-3'!$G48,'E-1-3'!$D48-'E-1-3'!$E48,0)</f>
        <v>0</v>
      </c>
      <c r="U22" s="160">
        <f>IF(U$5='E-1-3'!$G48,'E-1-3'!$D48-'E-1-3'!$E48,0)</f>
        <v>0</v>
      </c>
      <c r="V22" s="160">
        <f>IF(V$5='E-1-3'!$G48,'E-1-3'!$D48-'E-1-3'!$E48,0)</f>
        <v>0</v>
      </c>
      <c r="W22" s="160">
        <f>IF(W$5='E-1-3'!$G48,'E-1-3'!$D48-'E-1-3'!$E48,0)</f>
        <v>0</v>
      </c>
      <c r="X22" s="160">
        <f>IF(X$5='E-1-3'!$G48,'E-1-3'!$D48-'E-1-3'!$E48,0)</f>
        <v>0</v>
      </c>
      <c r="Y22" s="160">
        <f>IF(Y$5='E-1-3'!$G48,'E-1-3'!$D48-'E-1-3'!$E48,0)</f>
        <v>0</v>
      </c>
      <c r="Z22" s="160">
        <f>IF(Z$5='E-1-3'!$G48,'E-1-3'!$D48-'E-1-3'!$E48,0)</f>
        <v>0</v>
      </c>
      <c r="AA22" s="160">
        <f>IF(AA$5='E-1-3'!$G48,'E-1-3'!$D48-'E-1-3'!$E48,0)</f>
        <v>0</v>
      </c>
      <c r="AB22" s="160">
        <f>IF(AB$5='E-1-3'!$G48,'E-1-3'!$D48-'E-1-3'!$E48,0)</f>
        <v>0</v>
      </c>
      <c r="AC22" s="160">
        <f>IF(AC$5='E-1-3'!$G48,'E-1-3'!$D48-'E-1-3'!$E48,0)</f>
        <v>0</v>
      </c>
      <c r="AD22" s="160">
        <f>IF(AD$5='E-1-3'!$G48,'E-1-3'!$D48-'E-1-3'!$E48,0)</f>
        <v>0</v>
      </c>
      <c r="AE22" s="160">
        <f>IF(AE$5='E-1-3'!$G48,'E-1-3'!$D48-'E-1-3'!$E48,0)</f>
        <v>0</v>
      </c>
      <c r="AF22" s="160">
        <f>IF(AF$5='E-1-3'!$G48,'E-1-3'!$D48-'E-1-3'!$E48,0)</f>
        <v>0</v>
      </c>
      <c r="AG22" s="160">
        <f>IF(AG$5='E-1-3'!$G48,'E-1-3'!$D48-'E-1-3'!$E48,0)</f>
        <v>0</v>
      </c>
      <c r="AH22" s="160">
        <f>IF(AH$5='E-1-3'!$G48,'E-1-3'!$D48-'E-1-3'!$E48,0)</f>
        <v>0</v>
      </c>
      <c r="AI22" s="161">
        <f>IF(AI$5='E-1-3'!$G48,'E-1-3'!$D48-'E-1-3'!$E48,0)</f>
        <v>0</v>
      </c>
    </row>
    <row r="23" spans="2:35" ht="9.75" customHeight="1">
      <c r="B23" s="146"/>
      <c r="C23" s="173"/>
      <c r="D23" s="276"/>
      <c r="E23" s="176">
        <f>IF(E$5='E-1-3'!$G49,'E-1-3'!$D49-'E-1-3'!$E49,0)</f>
        <v>0</v>
      </c>
      <c r="F23" s="160">
        <f>IF(F$5='E-1-3'!$G49,'E-1-3'!$D49-'E-1-3'!$E49,0)</f>
        <v>0</v>
      </c>
      <c r="G23" s="160">
        <f>IF(G$5='E-1-3'!$G49,'E-1-3'!$D49-'E-1-3'!$E49,0)</f>
        <v>0</v>
      </c>
      <c r="H23" s="160">
        <f>IF(H$5='E-1-3'!$G49,'E-1-3'!$D49-'E-1-3'!$E49,0)</f>
        <v>0</v>
      </c>
      <c r="I23" s="160">
        <f>IF(I$5='E-1-3'!$G49,'E-1-3'!$D49-'E-1-3'!$E49,0)</f>
        <v>0</v>
      </c>
      <c r="J23" s="160">
        <f>IF(J$5='E-1-3'!$G49,'E-1-3'!$D49-'E-1-3'!$E49,0)</f>
        <v>0</v>
      </c>
      <c r="K23" s="160">
        <f>IF(K$5='E-1-3'!$G49,'E-1-3'!$D49-'E-1-3'!$E49,0)</f>
        <v>0</v>
      </c>
      <c r="L23" s="160">
        <f>IF(L$5='E-1-3'!$G49,'E-1-3'!$D49-'E-1-3'!$E49,0)</f>
        <v>0</v>
      </c>
      <c r="M23" s="160">
        <f>IF(M$5='E-1-3'!$G49,'E-1-3'!$D49-'E-1-3'!$E49,0)</f>
        <v>0</v>
      </c>
      <c r="N23" s="160">
        <f>IF(N$5='E-1-3'!$G49,'E-1-3'!$D49-'E-1-3'!$E49,0)</f>
        <v>0</v>
      </c>
      <c r="O23" s="160">
        <f>IF(O$5='E-1-3'!$G49,'E-1-3'!$D49-'E-1-3'!$E49,0)</f>
        <v>0</v>
      </c>
      <c r="P23" s="160">
        <f>IF(P$5='E-1-3'!$G49,'E-1-3'!$D49-'E-1-3'!$E49,0)</f>
        <v>0</v>
      </c>
      <c r="Q23" s="160">
        <f>IF(Q$5='E-1-3'!$G49,'E-1-3'!$D49-'E-1-3'!$E49,0)</f>
        <v>0</v>
      </c>
      <c r="R23" s="160">
        <f>IF(R$5='E-1-3'!$G49,'E-1-3'!$D49-'E-1-3'!$E49,0)</f>
        <v>0</v>
      </c>
      <c r="S23" s="160">
        <f>IF(S$5='E-1-3'!$G49,'E-1-3'!$D49-'E-1-3'!$E49,0)</f>
        <v>0</v>
      </c>
      <c r="T23" s="160">
        <f>IF(T$5='E-1-3'!$G49,'E-1-3'!$D49-'E-1-3'!$E49,0)</f>
        <v>0</v>
      </c>
      <c r="U23" s="160">
        <f>IF(U$5='E-1-3'!$G49,'E-1-3'!$D49-'E-1-3'!$E49,0)</f>
        <v>0</v>
      </c>
      <c r="V23" s="160">
        <f>IF(V$5='E-1-3'!$G49,'E-1-3'!$D49-'E-1-3'!$E49,0)</f>
        <v>0</v>
      </c>
      <c r="W23" s="160">
        <f>IF(W$5='E-1-3'!$G49,'E-1-3'!$D49-'E-1-3'!$E49,0)</f>
        <v>0</v>
      </c>
      <c r="X23" s="160">
        <f>IF(X$5='E-1-3'!$G49,'E-1-3'!$D49-'E-1-3'!$E49,0)</f>
        <v>0</v>
      </c>
      <c r="Y23" s="160">
        <f>IF(Y$5='E-1-3'!$G49,'E-1-3'!$D49-'E-1-3'!$E49,0)</f>
        <v>0</v>
      </c>
      <c r="Z23" s="160">
        <f>IF(Z$5='E-1-3'!$G49,'E-1-3'!$D49-'E-1-3'!$E49,0)</f>
        <v>0</v>
      </c>
      <c r="AA23" s="160">
        <f>IF(AA$5='E-1-3'!$G49,'E-1-3'!$D49-'E-1-3'!$E49,0)</f>
        <v>0</v>
      </c>
      <c r="AB23" s="160">
        <f>IF(AB$5='E-1-3'!$G49,'E-1-3'!$D49-'E-1-3'!$E49,0)</f>
        <v>0</v>
      </c>
      <c r="AC23" s="160">
        <f>IF(AC$5='E-1-3'!$G49,'E-1-3'!$D49-'E-1-3'!$E49,0)</f>
        <v>0</v>
      </c>
      <c r="AD23" s="160">
        <f>IF(AD$5='E-1-3'!$G49,'E-1-3'!$D49-'E-1-3'!$E49,0)</f>
        <v>0</v>
      </c>
      <c r="AE23" s="160">
        <f>IF(AE$5='E-1-3'!$G49,'E-1-3'!$D49-'E-1-3'!$E49,0)</f>
        <v>0</v>
      </c>
      <c r="AF23" s="160">
        <f>IF(AF$5='E-1-3'!$G49,'E-1-3'!$D49-'E-1-3'!$E49,0)</f>
        <v>0</v>
      </c>
      <c r="AG23" s="160">
        <f>IF(AG$5='E-1-3'!$G49,'E-1-3'!$D49-'E-1-3'!$E49,0)</f>
        <v>0</v>
      </c>
      <c r="AH23" s="160">
        <f>IF(AH$5='E-1-3'!$G49,'E-1-3'!$D49-'E-1-3'!$E49,0)</f>
        <v>0</v>
      </c>
      <c r="AI23" s="161">
        <f>IF(AI$5='E-1-3'!$G49,'E-1-3'!$D49-'E-1-3'!$E49,0)</f>
        <v>0</v>
      </c>
    </row>
    <row r="24" spans="2:35" ht="9.75" customHeight="1">
      <c r="B24" s="146"/>
      <c r="C24" s="173"/>
      <c r="D24" s="286" t="s">
        <v>272</v>
      </c>
      <c r="E24" s="176">
        <f>IF(E$5='E-1-3'!$G50,'E-1-3'!$D50-'E-1-3'!$E50,0)</f>
        <v>0</v>
      </c>
      <c r="F24" s="160">
        <f>IF(F$5='E-1-3'!$G50,'E-1-3'!$D50-'E-1-3'!$E50,0)</f>
        <v>0</v>
      </c>
      <c r="G24" s="160">
        <f>IF(G$5='E-1-3'!$G50,'E-1-3'!$D50-'E-1-3'!$E50,0)</f>
        <v>0</v>
      </c>
      <c r="H24" s="160">
        <f>IF(H$5='E-1-3'!$G50,'E-1-3'!$D50-'E-1-3'!$E50,0)</f>
        <v>0</v>
      </c>
      <c r="I24" s="160">
        <f>IF(I$5='E-1-3'!$G50,'E-1-3'!$D50-'E-1-3'!$E50,0)</f>
        <v>0</v>
      </c>
      <c r="J24" s="160">
        <f>IF(J$5='E-1-3'!$G50,'E-1-3'!$D50-'E-1-3'!$E50,0)</f>
        <v>0</v>
      </c>
      <c r="K24" s="160">
        <f>IF(K$5='E-1-3'!$G50,'E-1-3'!$D50-'E-1-3'!$E50,0)</f>
        <v>0</v>
      </c>
      <c r="L24" s="160">
        <f>IF(L$5='E-1-3'!$G50,'E-1-3'!$D50-'E-1-3'!$E50,0)</f>
        <v>0</v>
      </c>
      <c r="M24" s="160">
        <f>IF(M$5='E-1-3'!$G50,'E-1-3'!$D50-'E-1-3'!$E50,0)</f>
        <v>0</v>
      </c>
      <c r="N24" s="160">
        <f>IF(N$5='E-1-3'!$G50,'E-1-3'!$D50-'E-1-3'!$E50,0)</f>
        <v>0</v>
      </c>
      <c r="O24" s="160">
        <f>IF(O$5='E-1-3'!$G50,'E-1-3'!$D50-'E-1-3'!$E50,0)</f>
        <v>0</v>
      </c>
      <c r="P24" s="160">
        <f>IF(P$5='E-1-3'!$G50,'E-1-3'!$D50-'E-1-3'!$E50,0)</f>
        <v>0</v>
      </c>
      <c r="Q24" s="160">
        <f>IF(Q$5='E-1-3'!$G50,'E-1-3'!$D50-'E-1-3'!$E50,0)</f>
        <v>0</v>
      </c>
      <c r="R24" s="160">
        <f>IF(R$5='E-1-3'!$G50,'E-1-3'!$D50-'E-1-3'!$E50,0)</f>
        <v>0</v>
      </c>
      <c r="S24" s="160">
        <f>IF(S$5='E-1-3'!$G50,'E-1-3'!$D50-'E-1-3'!$E50,0)</f>
        <v>0</v>
      </c>
      <c r="T24" s="160">
        <f>IF(T$5='E-1-3'!$G50,'E-1-3'!$D50-'E-1-3'!$E50,0)</f>
        <v>0</v>
      </c>
      <c r="U24" s="160">
        <f>IF(U$5='E-1-3'!$G50,'E-1-3'!$D50-'E-1-3'!$E50,0)</f>
        <v>0</v>
      </c>
      <c r="V24" s="160">
        <f>IF(V$5='E-1-3'!$G50,'E-1-3'!$D50-'E-1-3'!$E50,0)</f>
        <v>0</v>
      </c>
      <c r="W24" s="160">
        <f>IF(W$5='E-1-3'!$G50,'E-1-3'!$D50-'E-1-3'!$E50,0)</f>
        <v>0</v>
      </c>
      <c r="X24" s="160">
        <f>IF(X$5='E-1-3'!$G50,'E-1-3'!$D50-'E-1-3'!$E50,0)</f>
        <v>0</v>
      </c>
      <c r="Y24" s="160">
        <f>IF(Y$5='E-1-3'!$G50,'E-1-3'!$D50-'E-1-3'!$E50,0)</f>
        <v>0</v>
      </c>
      <c r="Z24" s="160">
        <f>IF(Z$5='E-1-3'!$G50,'E-1-3'!$D50-'E-1-3'!$E50,0)</f>
        <v>0</v>
      </c>
      <c r="AA24" s="160">
        <f>IF(AA$5='E-1-3'!$G50,'E-1-3'!$D50-'E-1-3'!$E50,0)</f>
        <v>0</v>
      </c>
      <c r="AB24" s="160">
        <f>IF(AB$5='E-1-3'!$G50,'E-1-3'!$D50-'E-1-3'!$E50,0)</f>
        <v>0</v>
      </c>
      <c r="AC24" s="160">
        <f>IF(AC$5='E-1-3'!$G50,'E-1-3'!$D50-'E-1-3'!$E50,0)</f>
        <v>0</v>
      </c>
      <c r="AD24" s="160">
        <f>IF(AD$5='E-1-3'!$G50,'E-1-3'!$D50-'E-1-3'!$E50,0)</f>
        <v>0</v>
      </c>
      <c r="AE24" s="160">
        <f>IF(AE$5='E-1-3'!$G50,'E-1-3'!$D50-'E-1-3'!$E50,0)</f>
        <v>0</v>
      </c>
      <c r="AF24" s="160">
        <f>IF(AF$5='E-1-3'!$G50,'E-1-3'!$D50-'E-1-3'!$E50,0)</f>
        <v>0</v>
      </c>
      <c r="AG24" s="160">
        <f>IF(AG$5='E-1-3'!$G50,'E-1-3'!$D50-'E-1-3'!$E50,0)</f>
        <v>0</v>
      </c>
      <c r="AH24" s="160">
        <f>IF(AH$5='E-1-3'!$G50,'E-1-3'!$D50-'E-1-3'!$E50,0)</f>
        <v>0</v>
      </c>
      <c r="AI24" s="161">
        <f>IF(AI$5='E-1-3'!$G50,'E-1-3'!$D50-'E-1-3'!$E50,0)</f>
        <v>0</v>
      </c>
    </row>
    <row r="25" spans="2:35" ht="9.75" customHeight="1">
      <c r="B25" s="146"/>
      <c r="C25" s="173"/>
      <c r="D25" s="276"/>
      <c r="E25" s="176">
        <f>IF(E$5='E-1-3'!$G51,'E-1-3'!$D51-'E-1-3'!$E51,0)</f>
        <v>0</v>
      </c>
      <c r="F25" s="160">
        <f>IF(F$5='E-1-3'!$G51,'E-1-3'!$D51-'E-1-3'!$E51,0)</f>
        <v>0</v>
      </c>
      <c r="G25" s="160">
        <f>IF(G$5='E-1-3'!$G51,'E-1-3'!$D51-'E-1-3'!$E51,0)</f>
        <v>0</v>
      </c>
      <c r="H25" s="160">
        <f>IF(H$5='E-1-3'!$G51,'E-1-3'!$D51-'E-1-3'!$E51,0)</f>
        <v>0</v>
      </c>
      <c r="I25" s="160">
        <f>IF(I$5='E-1-3'!$G51,'E-1-3'!$D51-'E-1-3'!$E51,0)</f>
        <v>0</v>
      </c>
      <c r="J25" s="160">
        <f>IF(J$5='E-1-3'!$G51,'E-1-3'!$D51-'E-1-3'!$E51,0)</f>
        <v>0</v>
      </c>
      <c r="K25" s="160">
        <f>IF(K$5='E-1-3'!$G51,'E-1-3'!$D51-'E-1-3'!$E51,0)</f>
        <v>0</v>
      </c>
      <c r="L25" s="160">
        <f>IF(L$5='E-1-3'!$G51,'E-1-3'!$D51-'E-1-3'!$E51,0)</f>
        <v>0</v>
      </c>
      <c r="M25" s="160">
        <f>IF(M$5='E-1-3'!$G51,'E-1-3'!$D51-'E-1-3'!$E51,0)</f>
        <v>0</v>
      </c>
      <c r="N25" s="160">
        <f>IF(N$5='E-1-3'!$G51,'E-1-3'!$D51-'E-1-3'!$E51,0)</f>
        <v>0</v>
      </c>
      <c r="O25" s="160">
        <f>IF(O$5='E-1-3'!$G51,'E-1-3'!$D51-'E-1-3'!$E51,0)</f>
        <v>0</v>
      </c>
      <c r="P25" s="160">
        <f>IF(P$5='E-1-3'!$G51,'E-1-3'!$D51-'E-1-3'!$E51,0)</f>
        <v>0</v>
      </c>
      <c r="Q25" s="160">
        <f>IF(Q$5='E-1-3'!$G51,'E-1-3'!$D51-'E-1-3'!$E51,0)</f>
        <v>0</v>
      </c>
      <c r="R25" s="160">
        <f>IF(R$5='E-1-3'!$G51,'E-1-3'!$D51-'E-1-3'!$E51,0)</f>
        <v>0</v>
      </c>
      <c r="S25" s="160">
        <f>IF(S$5='E-1-3'!$G51,'E-1-3'!$D51-'E-1-3'!$E51,0)</f>
        <v>0</v>
      </c>
      <c r="T25" s="160">
        <f>IF(T$5='E-1-3'!$G51,'E-1-3'!$D51-'E-1-3'!$E51,0)</f>
        <v>0</v>
      </c>
      <c r="U25" s="160">
        <f>IF(U$5='E-1-3'!$G51,'E-1-3'!$D51-'E-1-3'!$E51,0)</f>
        <v>0</v>
      </c>
      <c r="V25" s="160">
        <f>IF(V$5='E-1-3'!$G51,'E-1-3'!$D51-'E-1-3'!$E51,0)</f>
        <v>0</v>
      </c>
      <c r="W25" s="160">
        <f>IF(W$5='E-1-3'!$G51,'E-1-3'!$D51-'E-1-3'!$E51,0)</f>
        <v>0</v>
      </c>
      <c r="X25" s="160">
        <f>IF(X$5='E-1-3'!$G51,'E-1-3'!$D51-'E-1-3'!$E51,0)</f>
        <v>0</v>
      </c>
      <c r="Y25" s="160">
        <f>IF(Y$5='E-1-3'!$G51,'E-1-3'!$D51-'E-1-3'!$E51,0)</f>
        <v>0</v>
      </c>
      <c r="Z25" s="160">
        <f>IF(Z$5='E-1-3'!$G51,'E-1-3'!$D51-'E-1-3'!$E51,0)</f>
        <v>0</v>
      </c>
      <c r="AA25" s="160">
        <f>IF(AA$5='E-1-3'!$G51,'E-1-3'!$D51-'E-1-3'!$E51,0)</f>
        <v>0</v>
      </c>
      <c r="AB25" s="160">
        <f>IF(AB$5='E-1-3'!$G51,'E-1-3'!$D51-'E-1-3'!$E51,0)</f>
        <v>0</v>
      </c>
      <c r="AC25" s="160">
        <f>IF(AC$5='E-1-3'!$G51,'E-1-3'!$D51-'E-1-3'!$E51,0)</f>
        <v>0</v>
      </c>
      <c r="AD25" s="160">
        <f>IF(AD$5='E-1-3'!$G51,'E-1-3'!$D51-'E-1-3'!$E51,0)</f>
        <v>0</v>
      </c>
      <c r="AE25" s="160">
        <f>IF(AE$5='E-1-3'!$G51,'E-1-3'!$D51-'E-1-3'!$E51,0)</f>
        <v>0</v>
      </c>
      <c r="AF25" s="160">
        <f>IF(AF$5='E-1-3'!$G51,'E-1-3'!$D51-'E-1-3'!$E51,0)</f>
        <v>0</v>
      </c>
      <c r="AG25" s="160">
        <f>IF(AG$5='E-1-3'!$G51,'E-1-3'!$D51-'E-1-3'!$E51,0)</f>
        <v>0</v>
      </c>
      <c r="AH25" s="160">
        <f>IF(AH$5='E-1-3'!$G51,'E-1-3'!$D51-'E-1-3'!$E51,0)</f>
        <v>0</v>
      </c>
      <c r="AI25" s="161">
        <f>IF(AI$5='E-1-3'!$G51,'E-1-3'!$D51-'E-1-3'!$E51,0)</f>
        <v>0</v>
      </c>
    </row>
    <row r="26" spans="2:35" ht="9.75" customHeight="1">
      <c r="B26" s="146"/>
      <c r="C26" s="173"/>
      <c r="D26" s="286" t="s">
        <v>231</v>
      </c>
      <c r="E26" s="176">
        <f>IF(E$5='E-1-3'!$G52,'E-1-3'!$D52-'E-1-3'!$E52,0)</f>
        <v>0</v>
      </c>
      <c r="F26" s="160">
        <f>IF(F$5='E-1-3'!$G52,'E-1-3'!$D52-'E-1-3'!$E52,0)</f>
        <v>0</v>
      </c>
      <c r="G26" s="160">
        <f>IF(G$5='E-1-3'!$G52,'E-1-3'!$D52-'E-1-3'!$E52,0)</f>
        <v>0</v>
      </c>
      <c r="H26" s="160">
        <f>IF(H$5='E-1-3'!$G52,'E-1-3'!$D52-'E-1-3'!$E52,0)</f>
        <v>0</v>
      </c>
      <c r="I26" s="160">
        <f>IF(I$5='E-1-3'!$G52,'E-1-3'!$D52-'E-1-3'!$E52,0)</f>
        <v>0</v>
      </c>
      <c r="J26" s="160">
        <f>IF(J$5='E-1-3'!$G52,'E-1-3'!$D52-'E-1-3'!$E52,0)</f>
        <v>0</v>
      </c>
      <c r="K26" s="160">
        <f>IF(K$5='E-1-3'!$G52,'E-1-3'!$D52-'E-1-3'!$E52,0)</f>
        <v>0</v>
      </c>
      <c r="L26" s="160">
        <f>IF(L$5='E-1-3'!$G52,'E-1-3'!$D52-'E-1-3'!$E52,0)</f>
        <v>0</v>
      </c>
      <c r="M26" s="160">
        <f>IF(M$5='E-1-3'!$G52,'E-1-3'!$D52-'E-1-3'!$E52,0)</f>
        <v>0</v>
      </c>
      <c r="N26" s="160">
        <f>IF(N$5='E-1-3'!$G52,'E-1-3'!$D52-'E-1-3'!$E52,0)</f>
        <v>0</v>
      </c>
      <c r="O26" s="160">
        <f>IF(O$5='E-1-3'!$G52,'E-1-3'!$D52-'E-1-3'!$E52,0)</f>
        <v>0</v>
      </c>
      <c r="P26" s="160">
        <f>IF(P$5='E-1-3'!$G52,'E-1-3'!$D52-'E-1-3'!$E52,0)</f>
        <v>0</v>
      </c>
      <c r="Q26" s="160">
        <f>IF(Q$5='E-1-3'!$G52,'E-1-3'!$D52-'E-1-3'!$E52,0)</f>
        <v>0</v>
      </c>
      <c r="R26" s="160">
        <f>IF(R$5='E-1-3'!$G52,'E-1-3'!$D52-'E-1-3'!$E52,0)</f>
        <v>0</v>
      </c>
      <c r="S26" s="160">
        <f>IF(S$5='E-1-3'!$G52,'E-1-3'!$D52-'E-1-3'!$E52,0)</f>
        <v>0</v>
      </c>
      <c r="T26" s="160">
        <f>IF(T$5='E-1-3'!$G52,'E-1-3'!$D52-'E-1-3'!$E52,0)</f>
        <v>0</v>
      </c>
      <c r="U26" s="160">
        <f>IF(U$5='E-1-3'!$G52,'E-1-3'!$D52-'E-1-3'!$E52,0)</f>
        <v>0</v>
      </c>
      <c r="V26" s="160">
        <f>IF(V$5='E-1-3'!$G52,'E-1-3'!$D52-'E-1-3'!$E52,0)</f>
        <v>0</v>
      </c>
      <c r="W26" s="160">
        <f>IF(W$5='E-1-3'!$G52,'E-1-3'!$D52-'E-1-3'!$E52,0)</f>
        <v>0</v>
      </c>
      <c r="X26" s="160">
        <f>IF(X$5='E-1-3'!$G52,'E-1-3'!$D52-'E-1-3'!$E52,0)</f>
        <v>0</v>
      </c>
      <c r="Y26" s="160">
        <f>IF(Y$5='E-1-3'!$G52,'E-1-3'!$D52-'E-1-3'!$E52,0)</f>
        <v>0</v>
      </c>
      <c r="Z26" s="160">
        <f>IF(Z$5='E-1-3'!$G52,'E-1-3'!$D52-'E-1-3'!$E52,0)</f>
        <v>0</v>
      </c>
      <c r="AA26" s="160">
        <f>IF(AA$5='E-1-3'!$G52,'E-1-3'!$D52-'E-1-3'!$E52,0)</f>
        <v>0</v>
      </c>
      <c r="AB26" s="160">
        <f>IF(AB$5='E-1-3'!$G52,'E-1-3'!$D52-'E-1-3'!$E52,0)</f>
        <v>0</v>
      </c>
      <c r="AC26" s="160">
        <f>IF(AC$5='E-1-3'!$G52,'E-1-3'!$D52-'E-1-3'!$E52,0)</f>
        <v>0</v>
      </c>
      <c r="AD26" s="160">
        <f>IF(AD$5='E-1-3'!$G52,'E-1-3'!$D52-'E-1-3'!$E52,0)</f>
        <v>0</v>
      </c>
      <c r="AE26" s="160">
        <f>IF(AE$5='E-1-3'!$G52,'E-1-3'!$D52-'E-1-3'!$E52,0)</f>
        <v>0</v>
      </c>
      <c r="AF26" s="160">
        <f>IF(AF$5='E-1-3'!$G52,'E-1-3'!$D52-'E-1-3'!$E52,0)</f>
        <v>0</v>
      </c>
      <c r="AG26" s="160">
        <f>IF(AG$5='E-1-3'!$G52,'E-1-3'!$D52-'E-1-3'!$E52,0)</f>
        <v>0</v>
      </c>
      <c r="AH26" s="160">
        <f>IF(AH$5='E-1-3'!$G52,'E-1-3'!$D52-'E-1-3'!$E52,0)</f>
        <v>0</v>
      </c>
      <c r="AI26" s="161">
        <f>IF(AI$5='E-1-3'!$G52,'E-1-3'!$D52-'E-1-3'!$E52,0)</f>
        <v>0</v>
      </c>
    </row>
    <row r="27" spans="2:35" ht="9.75" customHeight="1">
      <c r="B27" s="146"/>
      <c r="C27" s="173"/>
      <c r="D27" s="276"/>
      <c r="E27" s="176">
        <f>IF(E$5='E-1-3'!$G53,'E-1-3'!$D53-'E-1-3'!$E53,0)</f>
        <v>0</v>
      </c>
      <c r="F27" s="160">
        <f>IF(F$5='E-1-3'!$G53,'E-1-3'!$D53-'E-1-3'!$E53,0)</f>
        <v>0</v>
      </c>
      <c r="G27" s="160">
        <f>IF(G$5='E-1-3'!$G53,'E-1-3'!$D53-'E-1-3'!$E53,0)</f>
        <v>0</v>
      </c>
      <c r="H27" s="160">
        <f>IF(H$5='E-1-3'!$G53,'E-1-3'!$D53-'E-1-3'!$E53,0)</f>
        <v>0</v>
      </c>
      <c r="I27" s="160">
        <f>IF(I$5='E-1-3'!$G53,'E-1-3'!$D53-'E-1-3'!$E53,0)</f>
        <v>0</v>
      </c>
      <c r="J27" s="160">
        <f>IF(J$5='E-1-3'!$G53,'E-1-3'!$D53-'E-1-3'!$E53,0)</f>
        <v>0</v>
      </c>
      <c r="K27" s="160">
        <f>IF(K$5='E-1-3'!$G53,'E-1-3'!$D53-'E-1-3'!$E53,0)</f>
        <v>0</v>
      </c>
      <c r="L27" s="160">
        <f>IF(L$5='E-1-3'!$G53,'E-1-3'!$D53-'E-1-3'!$E53,0)</f>
        <v>0</v>
      </c>
      <c r="M27" s="160">
        <f>IF(M$5='E-1-3'!$G53,'E-1-3'!$D53-'E-1-3'!$E53,0)</f>
        <v>0</v>
      </c>
      <c r="N27" s="160">
        <f>IF(N$5='E-1-3'!$G53,'E-1-3'!$D53-'E-1-3'!$E53,0)</f>
        <v>0</v>
      </c>
      <c r="O27" s="160">
        <f>IF(O$5='E-1-3'!$G53,'E-1-3'!$D53-'E-1-3'!$E53,0)</f>
        <v>0</v>
      </c>
      <c r="P27" s="160">
        <f>IF(P$5='E-1-3'!$G53,'E-1-3'!$D53-'E-1-3'!$E53,0)</f>
        <v>0</v>
      </c>
      <c r="Q27" s="160">
        <f>IF(Q$5='E-1-3'!$G53,'E-1-3'!$D53-'E-1-3'!$E53,0)</f>
        <v>0</v>
      </c>
      <c r="R27" s="160">
        <f>IF(R$5='E-1-3'!$G53,'E-1-3'!$D53-'E-1-3'!$E53,0)</f>
        <v>0</v>
      </c>
      <c r="S27" s="160">
        <f>IF(S$5='E-1-3'!$G53,'E-1-3'!$D53-'E-1-3'!$E53,0)</f>
        <v>0</v>
      </c>
      <c r="T27" s="160">
        <f>IF(T$5='E-1-3'!$G53,'E-1-3'!$D53-'E-1-3'!$E53,0)</f>
        <v>0</v>
      </c>
      <c r="U27" s="160">
        <f>IF(U$5='E-1-3'!$G53,'E-1-3'!$D53-'E-1-3'!$E53,0)</f>
        <v>0</v>
      </c>
      <c r="V27" s="160">
        <f>IF(V$5='E-1-3'!$G53,'E-1-3'!$D53-'E-1-3'!$E53,0)</f>
        <v>0</v>
      </c>
      <c r="W27" s="160">
        <f>IF(W$5='E-1-3'!$G53,'E-1-3'!$D53-'E-1-3'!$E53,0)</f>
        <v>0</v>
      </c>
      <c r="X27" s="160">
        <f>IF(X$5='E-1-3'!$G53,'E-1-3'!$D53-'E-1-3'!$E53,0)</f>
        <v>0</v>
      </c>
      <c r="Y27" s="160">
        <f>IF(Y$5='E-1-3'!$G53,'E-1-3'!$D53-'E-1-3'!$E53,0)</f>
        <v>0</v>
      </c>
      <c r="Z27" s="160">
        <f>IF(Z$5='E-1-3'!$G53,'E-1-3'!$D53-'E-1-3'!$E53,0)</f>
        <v>0</v>
      </c>
      <c r="AA27" s="160">
        <f>IF(AA$5='E-1-3'!$G53,'E-1-3'!$D53-'E-1-3'!$E53,0)</f>
        <v>0</v>
      </c>
      <c r="AB27" s="160">
        <f>IF(AB$5='E-1-3'!$G53,'E-1-3'!$D53-'E-1-3'!$E53,0)</f>
        <v>0</v>
      </c>
      <c r="AC27" s="160">
        <f>IF(AC$5='E-1-3'!$G53,'E-1-3'!$D53-'E-1-3'!$E53,0)</f>
        <v>0</v>
      </c>
      <c r="AD27" s="160">
        <f>IF(AD$5='E-1-3'!$G53,'E-1-3'!$D53-'E-1-3'!$E53,0)</f>
        <v>0</v>
      </c>
      <c r="AE27" s="160">
        <f>IF(AE$5='E-1-3'!$G53,'E-1-3'!$D53-'E-1-3'!$E53,0)</f>
        <v>0</v>
      </c>
      <c r="AF27" s="160">
        <f>IF(AF$5='E-1-3'!$G53,'E-1-3'!$D53-'E-1-3'!$E53,0)</f>
        <v>0</v>
      </c>
      <c r="AG27" s="160">
        <f>IF(AG$5='E-1-3'!$G53,'E-1-3'!$D53-'E-1-3'!$E53,0)</f>
        <v>0</v>
      </c>
      <c r="AH27" s="160">
        <f>IF(AH$5='E-1-3'!$G53,'E-1-3'!$D53-'E-1-3'!$E53,0)</f>
        <v>0</v>
      </c>
      <c r="AI27" s="161">
        <f>IF(AI$5='E-1-3'!$G53,'E-1-3'!$D53-'E-1-3'!$E53,0)</f>
        <v>0</v>
      </c>
    </row>
    <row r="28" spans="2:35" ht="9.75" customHeight="1">
      <c r="B28" s="146"/>
      <c r="C28" s="173"/>
      <c r="D28" s="286" t="s">
        <v>273</v>
      </c>
      <c r="E28" s="176">
        <f>IF(E$5='E-1-3'!$G54,'E-1-3'!$D54-'E-1-3'!$E54,0)</f>
        <v>0</v>
      </c>
      <c r="F28" s="160">
        <f>IF(F$5='E-1-3'!$G54,'E-1-3'!$D54-'E-1-3'!$E54,0)</f>
        <v>0</v>
      </c>
      <c r="G28" s="160">
        <f>IF(G$5='E-1-3'!$G54,'E-1-3'!$D54-'E-1-3'!$E54,0)</f>
        <v>0</v>
      </c>
      <c r="H28" s="160">
        <f>IF(H$5='E-1-3'!$G54,'E-1-3'!$D54-'E-1-3'!$E54,0)</f>
        <v>0</v>
      </c>
      <c r="I28" s="160">
        <f>IF(I$5='E-1-3'!$G54,'E-1-3'!$D54-'E-1-3'!$E54,0)</f>
        <v>0</v>
      </c>
      <c r="J28" s="160">
        <f>IF(J$5='E-1-3'!$G54,'E-1-3'!$D54-'E-1-3'!$E54,0)</f>
        <v>0</v>
      </c>
      <c r="K28" s="160">
        <f>IF(K$5='E-1-3'!$G54,'E-1-3'!$D54-'E-1-3'!$E54,0)</f>
        <v>0</v>
      </c>
      <c r="L28" s="160">
        <f>IF(L$5='E-1-3'!$G54,'E-1-3'!$D54-'E-1-3'!$E54,0)</f>
        <v>0</v>
      </c>
      <c r="M28" s="160">
        <f>IF(M$5='E-1-3'!$G54,'E-1-3'!$D54-'E-1-3'!$E54,0)</f>
        <v>0</v>
      </c>
      <c r="N28" s="160">
        <f>IF(N$5='E-1-3'!$G54,'E-1-3'!$D54-'E-1-3'!$E54,0)</f>
        <v>0</v>
      </c>
      <c r="O28" s="160">
        <f>IF(O$5='E-1-3'!$G54,'E-1-3'!$D54-'E-1-3'!$E54,0)</f>
        <v>0</v>
      </c>
      <c r="P28" s="160">
        <f>IF(P$5='E-1-3'!$G54,'E-1-3'!$D54-'E-1-3'!$E54,0)</f>
        <v>0</v>
      </c>
      <c r="Q28" s="160">
        <f>IF(Q$5='E-1-3'!$G54,'E-1-3'!$D54-'E-1-3'!$E54,0)</f>
        <v>0</v>
      </c>
      <c r="R28" s="160">
        <f>IF(R$5='E-1-3'!$G54,'E-1-3'!$D54-'E-1-3'!$E54,0)</f>
        <v>0</v>
      </c>
      <c r="S28" s="160">
        <f>IF(S$5='E-1-3'!$G54,'E-1-3'!$D54-'E-1-3'!$E54,0)</f>
        <v>0</v>
      </c>
      <c r="T28" s="160">
        <f>IF(T$5='E-1-3'!$G54,'E-1-3'!$D54-'E-1-3'!$E54,0)</f>
        <v>0</v>
      </c>
      <c r="U28" s="160">
        <f>IF(U$5='E-1-3'!$G54,'E-1-3'!$D54-'E-1-3'!$E54,0)</f>
        <v>0</v>
      </c>
      <c r="V28" s="160">
        <f>IF(V$5='E-1-3'!$G54,'E-1-3'!$D54-'E-1-3'!$E54,0)</f>
        <v>0</v>
      </c>
      <c r="W28" s="160">
        <f>IF(W$5='E-1-3'!$G54,'E-1-3'!$D54-'E-1-3'!$E54,0)</f>
        <v>0</v>
      </c>
      <c r="X28" s="160">
        <f>IF(X$5='E-1-3'!$G54,'E-1-3'!$D54-'E-1-3'!$E54,0)</f>
        <v>0</v>
      </c>
      <c r="Y28" s="160">
        <f>IF(Y$5='E-1-3'!$G54,'E-1-3'!$D54-'E-1-3'!$E54,0)</f>
        <v>0</v>
      </c>
      <c r="Z28" s="160">
        <f>IF(Z$5='E-1-3'!$G54,'E-1-3'!$D54-'E-1-3'!$E54,0)</f>
        <v>0</v>
      </c>
      <c r="AA28" s="160">
        <f>IF(AA$5='E-1-3'!$G54,'E-1-3'!$D54-'E-1-3'!$E54,0)</f>
        <v>0</v>
      </c>
      <c r="AB28" s="160">
        <f>IF(AB$5='E-1-3'!$G54,'E-1-3'!$D54-'E-1-3'!$E54,0)</f>
        <v>0</v>
      </c>
      <c r="AC28" s="160">
        <f>IF(AC$5='E-1-3'!$G54,'E-1-3'!$D54-'E-1-3'!$E54,0)</f>
        <v>0</v>
      </c>
      <c r="AD28" s="160">
        <f>IF(AD$5='E-1-3'!$G54,'E-1-3'!$D54-'E-1-3'!$E54,0)</f>
        <v>0</v>
      </c>
      <c r="AE28" s="160">
        <f>IF(AE$5='E-1-3'!$G54,'E-1-3'!$D54-'E-1-3'!$E54,0)</f>
        <v>0</v>
      </c>
      <c r="AF28" s="160">
        <f>IF(AF$5='E-1-3'!$G54,'E-1-3'!$D54-'E-1-3'!$E54,0)</f>
        <v>0</v>
      </c>
      <c r="AG28" s="160">
        <f>IF(AG$5='E-1-3'!$G54,'E-1-3'!$D54-'E-1-3'!$E54,0)</f>
        <v>0</v>
      </c>
      <c r="AH28" s="160">
        <f>IF(AH$5='E-1-3'!$G54,'E-1-3'!$D54-'E-1-3'!$E54,0)</f>
        <v>0</v>
      </c>
      <c r="AI28" s="161">
        <f>IF(AI$5='E-1-3'!$G54,'E-1-3'!$D54-'E-1-3'!$E54,0)</f>
        <v>0</v>
      </c>
    </row>
    <row r="29" spans="2:35" ht="9.75" customHeight="1">
      <c r="B29" s="146"/>
      <c r="C29" s="173"/>
      <c r="D29" s="276"/>
      <c r="E29" s="176">
        <f>IF(E$5='E-1-3'!$G55,'E-1-3'!$D55-'E-1-3'!$E55,0)</f>
        <v>0</v>
      </c>
      <c r="F29" s="160">
        <f>IF(F$5='E-1-3'!$G55,'E-1-3'!$D55-'E-1-3'!$E55,0)</f>
        <v>0</v>
      </c>
      <c r="G29" s="160">
        <f>IF(G$5='E-1-3'!$G55,'E-1-3'!$D55-'E-1-3'!$E55,0)</f>
        <v>0</v>
      </c>
      <c r="H29" s="160">
        <f>IF(H$5='E-1-3'!$G55,'E-1-3'!$D55-'E-1-3'!$E55,0)</f>
        <v>0</v>
      </c>
      <c r="I29" s="160">
        <f>IF(I$5='E-1-3'!$G55,'E-1-3'!$D55-'E-1-3'!$E55,0)</f>
        <v>0</v>
      </c>
      <c r="J29" s="160">
        <f>IF(J$5='E-1-3'!$G55,'E-1-3'!$D55-'E-1-3'!$E55,0)</f>
        <v>0</v>
      </c>
      <c r="K29" s="160">
        <f>IF(K$5='E-1-3'!$G55,'E-1-3'!$D55-'E-1-3'!$E55,0)</f>
        <v>0</v>
      </c>
      <c r="L29" s="160">
        <f>IF(L$5='E-1-3'!$G55,'E-1-3'!$D55-'E-1-3'!$E55,0)</f>
        <v>0</v>
      </c>
      <c r="M29" s="160">
        <f>IF(M$5='E-1-3'!$G55,'E-1-3'!$D55-'E-1-3'!$E55,0)</f>
        <v>0</v>
      </c>
      <c r="N29" s="160">
        <f>IF(N$5='E-1-3'!$G55,'E-1-3'!$D55-'E-1-3'!$E55,0)</f>
        <v>0</v>
      </c>
      <c r="O29" s="160">
        <f>IF(O$5='E-1-3'!$G55,'E-1-3'!$D55-'E-1-3'!$E55,0)</f>
        <v>0</v>
      </c>
      <c r="P29" s="160">
        <f>IF(P$5='E-1-3'!$G55,'E-1-3'!$D55-'E-1-3'!$E55,0)</f>
        <v>0</v>
      </c>
      <c r="Q29" s="160">
        <f>IF(Q$5='E-1-3'!$G55,'E-1-3'!$D55-'E-1-3'!$E55,0)</f>
        <v>0</v>
      </c>
      <c r="R29" s="160">
        <f>IF(R$5='E-1-3'!$G55,'E-1-3'!$D55-'E-1-3'!$E55,0)</f>
        <v>0</v>
      </c>
      <c r="S29" s="160">
        <f>IF(S$5='E-1-3'!$G55,'E-1-3'!$D55-'E-1-3'!$E55,0)</f>
        <v>0</v>
      </c>
      <c r="T29" s="160">
        <f>IF(T$5='E-1-3'!$G55,'E-1-3'!$D55-'E-1-3'!$E55,0)</f>
        <v>0</v>
      </c>
      <c r="U29" s="160">
        <f>IF(U$5='E-1-3'!$G55,'E-1-3'!$D55-'E-1-3'!$E55,0)</f>
        <v>0</v>
      </c>
      <c r="V29" s="160">
        <f>IF(V$5='E-1-3'!$G55,'E-1-3'!$D55-'E-1-3'!$E55,0)</f>
        <v>0</v>
      </c>
      <c r="W29" s="160">
        <f>IF(W$5='E-1-3'!$G55,'E-1-3'!$D55-'E-1-3'!$E55,0)</f>
        <v>0</v>
      </c>
      <c r="X29" s="160">
        <f>IF(X$5='E-1-3'!$G55,'E-1-3'!$D55-'E-1-3'!$E55,0)</f>
        <v>0</v>
      </c>
      <c r="Y29" s="160">
        <f>IF(Y$5='E-1-3'!$G55,'E-1-3'!$D55-'E-1-3'!$E55,0)</f>
        <v>0</v>
      </c>
      <c r="Z29" s="160">
        <f>IF(Z$5='E-1-3'!$G55,'E-1-3'!$D55-'E-1-3'!$E55,0)</f>
        <v>0</v>
      </c>
      <c r="AA29" s="160">
        <f>IF(AA$5='E-1-3'!$G55,'E-1-3'!$D55-'E-1-3'!$E55,0)</f>
        <v>0</v>
      </c>
      <c r="AB29" s="160">
        <f>IF(AB$5='E-1-3'!$G55,'E-1-3'!$D55-'E-1-3'!$E55,0)</f>
        <v>0</v>
      </c>
      <c r="AC29" s="160">
        <f>IF(AC$5='E-1-3'!$G55,'E-1-3'!$D55-'E-1-3'!$E55,0)</f>
        <v>0</v>
      </c>
      <c r="AD29" s="160">
        <f>IF(AD$5='E-1-3'!$G55,'E-1-3'!$D55-'E-1-3'!$E55,0)</f>
        <v>0</v>
      </c>
      <c r="AE29" s="160">
        <f>IF(AE$5='E-1-3'!$G55,'E-1-3'!$D55-'E-1-3'!$E55,0)</f>
        <v>0</v>
      </c>
      <c r="AF29" s="160">
        <f>IF(AF$5='E-1-3'!$G55,'E-1-3'!$D55-'E-1-3'!$E55,0)</f>
        <v>0</v>
      </c>
      <c r="AG29" s="160">
        <f>IF(AG$5='E-1-3'!$G55,'E-1-3'!$D55-'E-1-3'!$E55,0)</f>
        <v>0</v>
      </c>
      <c r="AH29" s="160">
        <f>IF(AH$5='E-1-3'!$G55,'E-1-3'!$D55-'E-1-3'!$E55,0)</f>
        <v>0</v>
      </c>
      <c r="AI29" s="161">
        <f>IF(AI$5='E-1-3'!$G55,'E-1-3'!$D55-'E-1-3'!$E55,0)</f>
        <v>0</v>
      </c>
    </row>
    <row r="30" spans="2:35" ht="9.75" customHeight="1">
      <c r="B30" s="146"/>
      <c r="C30" s="173"/>
      <c r="D30" s="286" t="s">
        <v>54</v>
      </c>
      <c r="E30" s="176">
        <f>IF(E$5='E-1-3'!$G56,'E-1-3'!$D56-'E-1-3'!$E56,0)</f>
        <v>0</v>
      </c>
      <c r="F30" s="160">
        <f>IF(F$5='E-1-3'!$G56,'E-1-3'!$D56-'E-1-3'!$E56,0)</f>
        <v>0</v>
      </c>
      <c r="G30" s="160">
        <f>IF(G$5='E-1-3'!$G56,'E-1-3'!$D56-'E-1-3'!$E56,0)</f>
        <v>0</v>
      </c>
      <c r="H30" s="160">
        <f>IF(H$5='E-1-3'!$G56,'E-1-3'!$D56-'E-1-3'!$E56,0)</f>
        <v>0</v>
      </c>
      <c r="I30" s="160">
        <f>IF(I$5='E-1-3'!$G56,'E-1-3'!$D56-'E-1-3'!$E56,0)</f>
        <v>0</v>
      </c>
      <c r="J30" s="160">
        <f>IF(J$5='E-1-3'!$G56,'E-1-3'!$D56-'E-1-3'!$E56,0)</f>
        <v>0</v>
      </c>
      <c r="K30" s="160">
        <f>IF(K$5='E-1-3'!$G56,'E-1-3'!$D56-'E-1-3'!$E56,0)</f>
        <v>0</v>
      </c>
      <c r="L30" s="160">
        <f>IF(L$5='E-1-3'!$G56,'E-1-3'!$D56-'E-1-3'!$E56,0)</f>
        <v>0</v>
      </c>
      <c r="M30" s="160">
        <f>IF(M$5='E-1-3'!$G56,'E-1-3'!$D56-'E-1-3'!$E56,0)</f>
        <v>0</v>
      </c>
      <c r="N30" s="160">
        <f>IF(N$5='E-1-3'!$G56,'E-1-3'!$D56-'E-1-3'!$E56,0)</f>
        <v>0</v>
      </c>
      <c r="O30" s="160">
        <f>IF(O$5='E-1-3'!$G56,'E-1-3'!$D56-'E-1-3'!$E56,0)</f>
        <v>0</v>
      </c>
      <c r="P30" s="160">
        <f>IF(P$5='E-1-3'!$G56,'E-1-3'!$D56-'E-1-3'!$E56,0)</f>
        <v>0</v>
      </c>
      <c r="Q30" s="160">
        <f>IF(Q$5='E-1-3'!$G56,'E-1-3'!$D56-'E-1-3'!$E56,0)</f>
        <v>0</v>
      </c>
      <c r="R30" s="160">
        <f>IF(R$5='E-1-3'!$G56,'E-1-3'!$D56-'E-1-3'!$E56,0)</f>
        <v>0</v>
      </c>
      <c r="S30" s="160">
        <f>IF(S$5='E-1-3'!$G56,'E-1-3'!$D56-'E-1-3'!$E56,0)</f>
        <v>0</v>
      </c>
      <c r="T30" s="160">
        <f>IF(T$5='E-1-3'!$G56,'E-1-3'!$D56-'E-1-3'!$E56,0)</f>
        <v>0</v>
      </c>
      <c r="U30" s="160">
        <f>IF(U$5='E-1-3'!$G56,'E-1-3'!$D56-'E-1-3'!$E56,0)</f>
        <v>0</v>
      </c>
      <c r="V30" s="160">
        <f>IF(V$5='E-1-3'!$G56,'E-1-3'!$D56-'E-1-3'!$E56,0)</f>
        <v>0</v>
      </c>
      <c r="W30" s="160">
        <f>IF(W$5='E-1-3'!$G56,'E-1-3'!$D56-'E-1-3'!$E56,0)</f>
        <v>0</v>
      </c>
      <c r="X30" s="160">
        <f>IF(X$5='E-1-3'!$G56,'E-1-3'!$D56-'E-1-3'!$E56,0)</f>
        <v>0</v>
      </c>
      <c r="Y30" s="160">
        <f>IF(Y$5='E-1-3'!$G56,'E-1-3'!$D56-'E-1-3'!$E56,0)</f>
        <v>0</v>
      </c>
      <c r="Z30" s="160">
        <f>IF(Z$5='E-1-3'!$G56,'E-1-3'!$D56-'E-1-3'!$E56,0)</f>
        <v>0</v>
      </c>
      <c r="AA30" s="160">
        <f>IF(AA$5='E-1-3'!$G56,'E-1-3'!$D56-'E-1-3'!$E56,0)</f>
        <v>0</v>
      </c>
      <c r="AB30" s="160">
        <f>IF(AB$5='E-1-3'!$G56,'E-1-3'!$D56-'E-1-3'!$E56,0)</f>
        <v>0</v>
      </c>
      <c r="AC30" s="160">
        <f>IF(AC$5='E-1-3'!$G56,'E-1-3'!$D56-'E-1-3'!$E56,0)</f>
        <v>0</v>
      </c>
      <c r="AD30" s="160">
        <f>IF(AD$5='E-1-3'!$G56,'E-1-3'!$D56-'E-1-3'!$E56,0)</f>
        <v>0</v>
      </c>
      <c r="AE30" s="160">
        <f>IF(AE$5='E-1-3'!$G56,'E-1-3'!$D56-'E-1-3'!$E56,0)</f>
        <v>0</v>
      </c>
      <c r="AF30" s="160">
        <f>IF(AF$5='E-1-3'!$G56,'E-1-3'!$D56-'E-1-3'!$E56,0)</f>
        <v>0</v>
      </c>
      <c r="AG30" s="160">
        <f>IF(AG$5='E-1-3'!$G56,'E-1-3'!$D56-'E-1-3'!$E56,0)</f>
        <v>0</v>
      </c>
      <c r="AH30" s="160">
        <f>IF(AH$5='E-1-3'!$G56,'E-1-3'!$D56-'E-1-3'!$E56,0)</f>
        <v>0</v>
      </c>
      <c r="AI30" s="161">
        <f>IF(AI$5='E-1-3'!$G56,'E-1-3'!$D56-'E-1-3'!$E56,0)</f>
        <v>0</v>
      </c>
    </row>
    <row r="31" spans="2:35" ht="9.75" customHeight="1">
      <c r="B31" s="146"/>
      <c r="C31" s="173"/>
      <c r="D31" s="276"/>
      <c r="E31" s="176">
        <f>IF(E$5='E-1-3'!$G57,'E-1-3'!$D57-'E-1-3'!$E57,0)</f>
        <v>0</v>
      </c>
      <c r="F31" s="160">
        <f>IF(F$5='E-1-3'!$G57,'E-1-3'!$D57-'E-1-3'!$E57,0)</f>
        <v>0</v>
      </c>
      <c r="G31" s="160">
        <f>IF(G$5='E-1-3'!$G57,'E-1-3'!$D57-'E-1-3'!$E57,0)</f>
        <v>0</v>
      </c>
      <c r="H31" s="160">
        <f>IF(H$5='E-1-3'!$G57,'E-1-3'!$D57-'E-1-3'!$E57,0)</f>
        <v>0</v>
      </c>
      <c r="I31" s="160">
        <f>IF(I$5='E-1-3'!$G57,'E-1-3'!$D57-'E-1-3'!$E57,0)</f>
        <v>0</v>
      </c>
      <c r="J31" s="160">
        <f>IF(J$5='E-1-3'!$G57,'E-1-3'!$D57-'E-1-3'!$E57,0)</f>
        <v>0</v>
      </c>
      <c r="K31" s="160">
        <f>IF(K$5='E-1-3'!$G57,'E-1-3'!$D57-'E-1-3'!$E57,0)</f>
        <v>0</v>
      </c>
      <c r="L31" s="160">
        <f>IF(L$5='E-1-3'!$G57,'E-1-3'!$D57-'E-1-3'!$E57,0)</f>
        <v>0</v>
      </c>
      <c r="M31" s="160">
        <f>IF(M$5='E-1-3'!$G57,'E-1-3'!$D57-'E-1-3'!$E57,0)</f>
        <v>0</v>
      </c>
      <c r="N31" s="160">
        <f>IF(N$5='E-1-3'!$G57,'E-1-3'!$D57-'E-1-3'!$E57,0)</f>
        <v>0</v>
      </c>
      <c r="O31" s="160">
        <f>IF(O$5='E-1-3'!$G57,'E-1-3'!$D57-'E-1-3'!$E57,0)</f>
        <v>0</v>
      </c>
      <c r="P31" s="160">
        <f>IF(P$5='E-1-3'!$G57,'E-1-3'!$D57-'E-1-3'!$E57,0)</f>
        <v>0</v>
      </c>
      <c r="Q31" s="160">
        <f>IF(Q$5='E-1-3'!$G57,'E-1-3'!$D57-'E-1-3'!$E57,0)</f>
        <v>0</v>
      </c>
      <c r="R31" s="160">
        <f>IF(R$5='E-1-3'!$G57,'E-1-3'!$D57-'E-1-3'!$E57,0)</f>
        <v>0</v>
      </c>
      <c r="S31" s="160">
        <f>IF(S$5='E-1-3'!$G57,'E-1-3'!$D57-'E-1-3'!$E57,0)</f>
        <v>0</v>
      </c>
      <c r="T31" s="160">
        <f>IF(T$5='E-1-3'!$G57,'E-1-3'!$D57-'E-1-3'!$E57,0)</f>
        <v>0</v>
      </c>
      <c r="U31" s="160">
        <f>IF(U$5='E-1-3'!$G57,'E-1-3'!$D57-'E-1-3'!$E57,0)</f>
        <v>0</v>
      </c>
      <c r="V31" s="160">
        <f>IF(V$5='E-1-3'!$G57,'E-1-3'!$D57-'E-1-3'!$E57,0)</f>
        <v>0</v>
      </c>
      <c r="W31" s="160">
        <f>IF(W$5='E-1-3'!$G57,'E-1-3'!$D57-'E-1-3'!$E57,0)</f>
        <v>0</v>
      </c>
      <c r="X31" s="160">
        <f>IF(X$5='E-1-3'!$G57,'E-1-3'!$D57-'E-1-3'!$E57,0)</f>
        <v>0</v>
      </c>
      <c r="Y31" s="160">
        <f>IF(Y$5='E-1-3'!$G57,'E-1-3'!$D57-'E-1-3'!$E57,0)</f>
        <v>0</v>
      </c>
      <c r="Z31" s="160">
        <f>IF(Z$5='E-1-3'!$G57,'E-1-3'!$D57-'E-1-3'!$E57,0)</f>
        <v>0</v>
      </c>
      <c r="AA31" s="160">
        <f>IF(AA$5='E-1-3'!$G57,'E-1-3'!$D57-'E-1-3'!$E57,0)</f>
        <v>0</v>
      </c>
      <c r="AB31" s="160">
        <f>IF(AB$5='E-1-3'!$G57,'E-1-3'!$D57-'E-1-3'!$E57,0)</f>
        <v>0</v>
      </c>
      <c r="AC31" s="160">
        <f>IF(AC$5='E-1-3'!$G57,'E-1-3'!$D57-'E-1-3'!$E57,0)</f>
        <v>0</v>
      </c>
      <c r="AD31" s="160">
        <f>IF(AD$5='E-1-3'!$G57,'E-1-3'!$D57-'E-1-3'!$E57,0)</f>
        <v>0</v>
      </c>
      <c r="AE31" s="160">
        <f>IF(AE$5='E-1-3'!$G57,'E-1-3'!$D57-'E-1-3'!$E57,0)</f>
        <v>0</v>
      </c>
      <c r="AF31" s="160">
        <f>IF(AF$5='E-1-3'!$G57,'E-1-3'!$D57-'E-1-3'!$E57,0)</f>
        <v>0</v>
      </c>
      <c r="AG31" s="160">
        <f>IF(AG$5='E-1-3'!$G57,'E-1-3'!$D57-'E-1-3'!$E57,0)</f>
        <v>0</v>
      </c>
      <c r="AH31" s="160">
        <f>IF(AH$5='E-1-3'!$G57,'E-1-3'!$D57-'E-1-3'!$E57,0)</f>
        <v>0</v>
      </c>
      <c r="AI31" s="161">
        <f>IF(AI$5='E-1-3'!$G57,'E-1-3'!$D57-'E-1-3'!$E57,0)</f>
        <v>0</v>
      </c>
    </row>
    <row r="32" spans="2:35" ht="9.75" customHeight="1">
      <c r="B32" s="146"/>
      <c r="C32" s="173"/>
      <c r="D32" s="286">
        <f>IF('E-1-1'!K24="","",'E-1-1'!K24)</f>
      </c>
      <c r="E32" s="176">
        <f>IF(E$5='E-1-3'!$G58,'E-1-3'!$D58-'E-1-3'!$E58,0)</f>
        <v>0</v>
      </c>
      <c r="F32" s="160">
        <f>IF(F$5='E-1-3'!$G58,'E-1-3'!$D58-'E-1-3'!$E58,0)</f>
        <v>0</v>
      </c>
      <c r="G32" s="160">
        <f>IF(G$5='E-1-3'!$G58,'E-1-3'!$D58-'E-1-3'!$E58,0)</f>
        <v>0</v>
      </c>
      <c r="H32" s="160">
        <f>IF(H$5='E-1-3'!$G58,'E-1-3'!$D58-'E-1-3'!$E58,0)</f>
        <v>0</v>
      </c>
      <c r="I32" s="160">
        <f>IF(I$5='E-1-3'!$G58,'E-1-3'!$D58-'E-1-3'!$E58,0)</f>
        <v>0</v>
      </c>
      <c r="J32" s="160">
        <f>IF(J$5='E-1-3'!$G58,'E-1-3'!$D58-'E-1-3'!$E58,0)</f>
        <v>0</v>
      </c>
      <c r="K32" s="160">
        <f>IF(K$5='E-1-3'!$G58,'E-1-3'!$D58-'E-1-3'!$E58,0)</f>
        <v>0</v>
      </c>
      <c r="L32" s="160">
        <f>IF(L$5='E-1-3'!$G58,'E-1-3'!$D58-'E-1-3'!$E58,0)</f>
        <v>0</v>
      </c>
      <c r="M32" s="160">
        <f>IF(M$5='E-1-3'!$G58,'E-1-3'!$D58-'E-1-3'!$E58,0)</f>
        <v>0</v>
      </c>
      <c r="N32" s="160">
        <f>IF(N$5='E-1-3'!$G58,'E-1-3'!$D58-'E-1-3'!$E58,0)</f>
        <v>0</v>
      </c>
      <c r="O32" s="160">
        <f>IF(O$5='E-1-3'!$G58,'E-1-3'!$D58-'E-1-3'!$E58,0)</f>
        <v>0</v>
      </c>
      <c r="P32" s="160">
        <f>IF(P$5='E-1-3'!$G58,'E-1-3'!$D58-'E-1-3'!$E58,0)</f>
        <v>0</v>
      </c>
      <c r="Q32" s="160">
        <f>IF(Q$5='E-1-3'!$G58,'E-1-3'!$D58-'E-1-3'!$E58,0)</f>
        <v>0</v>
      </c>
      <c r="R32" s="160">
        <f>IF(R$5='E-1-3'!$G58,'E-1-3'!$D58-'E-1-3'!$E58,0)</f>
        <v>0</v>
      </c>
      <c r="S32" s="160">
        <f>IF(S$5='E-1-3'!$G58,'E-1-3'!$D58-'E-1-3'!$E58,0)</f>
        <v>0</v>
      </c>
      <c r="T32" s="160">
        <f>IF(T$5='E-1-3'!$G58,'E-1-3'!$D58-'E-1-3'!$E58,0)</f>
        <v>0</v>
      </c>
      <c r="U32" s="160">
        <f>IF(U$5='E-1-3'!$G58,'E-1-3'!$D58-'E-1-3'!$E58,0)</f>
        <v>0</v>
      </c>
      <c r="V32" s="160">
        <f>IF(V$5='E-1-3'!$G58,'E-1-3'!$D58-'E-1-3'!$E58,0)</f>
        <v>0</v>
      </c>
      <c r="W32" s="160">
        <f>IF(W$5='E-1-3'!$G58,'E-1-3'!$D58-'E-1-3'!$E58,0)</f>
        <v>0</v>
      </c>
      <c r="X32" s="160">
        <f>IF(X$5='E-1-3'!$G58,'E-1-3'!$D58-'E-1-3'!$E58,0)</f>
        <v>0</v>
      </c>
      <c r="Y32" s="160">
        <f>IF(Y$5='E-1-3'!$G58,'E-1-3'!$D58-'E-1-3'!$E58,0)</f>
        <v>0</v>
      </c>
      <c r="Z32" s="160">
        <f>IF(Z$5='E-1-3'!$G58,'E-1-3'!$D58-'E-1-3'!$E58,0)</f>
        <v>0</v>
      </c>
      <c r="AA32" s="160">
        <f>IF(AA$5='E-1-3'!$G58,'E-1-3'!$D58-'E-1-3'!$E58,0)</f>
        <v>0</v>
      </c>
      <c r="AB32" s="160">
        <f>IF(AB$5='E-1-3'!$G58,'E-1-3'!$D58-'E-1-3'!$E58,0)</f>
        <v>0</v>
      </c>
      <c r="AC32" s="160">
        <f>IF(AC$5='E-1-3'!$G58,'E-1-3'!$D58-'E-1-3'!$E58,0)</f>
        <v>0</v>
      </c>
      <c r="AD32" s="160">
        <f>IF(AD$5='E-1-3'!$G58,'E-1-3'!$D58-'E-1-3'!$E58,0)</f>
        <v>0</v>
      </c>
      <c r="AE32" s="160">
        <f>IF(AE$5='E-1-3'!$G58,'E-1-3'!$D58-'E-1-3'!$E58,0)</f>
        <v>0</v>
      </c>
      <c r="AF32" s="160">
        <f>IF(AF$5='E-1-3'!$G58,'E-1-3'!$D58-'E-1-3'!$E58,0)</f>
        <v>0</v>
      </c>
      <c r="AG32" s="160">
        <f>IF(AG$5='E-1-3'!$G58,'E-1-3'!$D58-'E-1-3'!$E58,0)</f>
        <v>0</v>
      </c>
      <c r="AH32" s="160">
        <f>IF(AH$5='E-1-3'!$G58,'E-1-3'!$D58-'E-1-3'!$E58,0)</f>
        <v>0</v>
      </c>
      <c r="AI32" s="161">
        <f>IF(AI$5='E-1-3'!$G58,'E-1-3'!$D58-'E-1-3'!$E58,0)</f>
        <v>0</v>
      </c>
    </row>
    <row r="33" spans="2:35" ht="9.75" customHeight="1">
      <c r="B33" s="146"/>
      <c r="C33" s="173"/>
      <c r="D33" s="276"/>
      <c r="E33" s="176">
        <f>IF(E$5='E-1-3'!$G59,'E-1-3'!$D59-'E-1-3'!$E59,0)</f>
        <v>0</v>
      </c>
      <c r="F33" s="160">
        <f>IF(F$5='E-1-3'!$G59,'E-1-3'!$D59-'E-1-3'!$E59,0)</f>
        <v>0</v>
      </c>
      <c r="G33" s="160">
        <f>IF(G$5='E-1-3'!$G59,'E-1-3'!$D59-'E-1-3'!$E59,0)</f>
        <v>0</v>
      </c>
      <c r="H33" s="160">
        <f>IF(H$5='E-1-3'!$G59,'E-1-3'!$D59-'E-1-3'!$E59,0)</f>
        <v>0</v>
      </c>
      <c r="I33" s="160">
        <f>IF(I$5='E-1-3'!$G59,'E-1-3'!$D59-'E-1-3'!$E59,0)</f>
        <v>0</v>
      </c>
      <c r="J33" s="160">
        <f>IF(J$5='E-1-3'!$G59,'E-1-3'!$D59-'E-1-3'!$E59,0)</f>
        <v>0</v>
      </c>
      <c r="K33" s="160">
        <f>IF(K$5='E-1-3'!$G59,'E-1-3'!$D59-'E-1-3'!$E59,0)</f>
        <v>0</v>
      </c>
      <c r="L33" s="160">
        <f>IF(L$5='E-1-3'!$G59,'E-1-3'!$D59-'E-1-3'!$E59,0)</f>
        <v>0</v>
      </c>
      <c r="M33" s="160">
        <f>IF(M$5='E-1-3'!$G59,'E-1-3'!$D59-'E-1-3'!$E59,0)</f>
        <v>0</v>
      </c>
      <c r="N33" s="160">
        <f>IF(N$5='E-1-3'!$G59,'E-1-3'!$D59-'E-1-3'!$E59,0)</f>
        <v>0</v>
      </c>
      <c r="O33" s="160">
        <f>IF(O$5='E-1-3'!$G59,'E-1-3'!$D59-'E-1-3'!$E59,0)</f>
        <v>0</v>
      </c>
      <c r="P33" s="160">
        <f>IF(P$5='E-1-3'!$G59,'E-1-3'!$D59-'E-1-3'!$E59,0)</f>
        <v>0</v>
      </c>
      <c r="Q33" s="160">
        <f>IF(Q$5='E-1-3'!$G59,'E-1-3'!$D59-'E-1-3'!$E59,0)</f>
        <v>0</v>
      </c>
      <c r="R33" s="160">
        <f>IF(R$5='E-1-3'!$G59,'E-1-3'!$D59-'E-1-3'!$E59,0)</f>
        <v>0</v>
      </c>
      <c r="S33" s="160">
        <f>IF(S$5='E-1-3'!$G59,'E-1-3'!$D59-'E-1-3'!$E59,0)</f>
        <v>0</v>
      </c>
      <c r="T33" s="160">
        <f>IF(T$5='E-1-3'!$G59,'E-1-3'!$D59-'E-1-3'!$E59,0)</f>
        <v>0</v>
      </c>
      <c r="U33" s="160">
        <f>IF(U$5='E-1-3'!$G59,'E-1-3'!$D59-'E-1-3'!$E59,0)</f>
        <v>0</v>
      </c>
      <c r="V33" s="160">
        <f>IF(V$5='E-1-3'!$G59,'E-1-3'!$D59-'E-1-3'!$E59,0)</f>
        <v>0</v>
      </c>
      <c r="W33" s="160">
        <f>IF(W$5='E-1-3'!$G59,'E-1-3'!$D59-'E-1-3'!$E59,0)</f>
        <v>0</v>
      </c>
      <c r="X33" s="160">
        <f>IF(X$5='E-1-3'!$G59,'E-1-3'!$D59-'E-1-3'!$E59,0)</f>
        <v>0</v>
      </c>
      <c r="Y33" s="160">
        <f>IF(Y$5='E-1-3'!$G59,'E-1-3'!$D59-'E-1-3'!$E59,0)</f>
        <v>0</v>
      </c>
      <c r="Z33" s="160">
        <f>IF(Z$5='E-1-3'!$G59,'E-1-3'!$D59-'E-1-3'!$E59,0)</f>
        <v>0</v>
      </c>
      <c r="AA33" s="160">
        <f>IF(AA$5='E-1-3'!$G59,'E-1-3'!$D59-'E-1-3'!$E59,0)</f>
        <v>0</v>
      </c>
      <c r="AB33" s="160">
        <f>IF(AB$5='E-1-3'!$G59,'E-1-3'!$D59-'E-1-3'!$E59,0)</f>
        <v>0</v>
      </c>
      <c r="AC33" s="160">
        <f>IF(AC$5='E-1-3'!$G59,'E-1-3'!$D59-'E-1-3'!$E59,0)</f>
        <v>0</v>
      </c>
      <c r="AD33" s="160">
        <f>IF(AD$5='E-1-3'!$G59,'E-1-3'!$D59-'E-1-3'!$E59,0)</f>
        <v>0</v>
      </c>
      <c r="AE33" s="160">
        <f>IF(AE$5='E-1-3'!$G59,'E-1-3'!$D59-'E-1-3'!$E59,0)</f>
        <v>0</v>
      </c>
      <c r="AF33" s="160">
        <f>IF(AF$5='E-1-3'!$G59,'E-1-3'!$D59-'E-1-3'!$E59,0)</f>
        <v>0</v>
      </c>
      <c r="AG33" s="160">
        <f>IF(AG$5='E-1-3'!$G59,'E-1-3'!$D59-'E-1-3'!$E59,0)</f>
        <v>0</v>
      </c>
      <c r="AH33" s="160">
        <f>IF(AH$5='E-1-3'!$G59,'E-1-3'!$D59-'E-1-3'!$E59,0)</f>
        <v>0</v>
      </c>
      <c r="AI33" s="161">
        <f>IF(AI$5='E-1-3'!$G59,'E-1-3'!$D59-'E-1-3'!$E59,0)</f>
        <v>0</v>
      </c>
    </row>
    <row r="34" spans="2:35" ht="9.75" customHeight="1">
      <c r="B34" s="146"/>
      <c r="C34" s="173"/>
      <c r="D34" s="286">
        <f>IF('E-1-1'!K25="","",'E-1-1'!K25)</f>
      </c>
      <c r="E34" s="176">
        <f>IF(E$5='E-1-3'!$G60,'E-1-3'!$D60-'E-1-3'!$E60,0)</f>
        <v>0</v>
      </c>
      <c r="F34" s="160">
        <f>IF(F$5='E-1-3'!$G60,'E-1-3'!$D60-'E-1-3'!$E60,0)</f>
        <v>0</v>
      </c>
      <c r="G34" s="160">
        <f>IF(G$5='E-1-3'!$G60,'E-1-3'!$D60-'E-1-3'!$E60,0)</f>
        <v>0</v>
      </c>
      <c r="H34" s="160">
        <f>IF(H$5='E-1-3'!$G60,'E-1-3'!$D60-'E-1-3'!$E60,0)</f>
        <v>0</v>
      </c>
      <c r="I34" s="160">
        <f>IF(I$5='E-1-3'!$G60,'E-1-3'!$D60-'E-1-3'!$E60,0)</f>
        <v>0</v>
      </c>
      <c r="J34" s="160">
        <f>IF(J$5='E-1-3'!$G60,'E-1-3'!$D60-'E-1-3'!$E60,0)</f>
        <v>0</v>
      </c>
      <c r="K34" s="160">
        <f>IF(K$5='E-1-3'!$G60,'E-1-3'!$D60-'E-1-3'!$E60,0)</f>
        <v>0</v>
      </c>
      <c r="L34" s="160">
        <f>IF(L$5='E-1-3'!$G60,'E-1-3'!$D60-'E-1-3'!$E60,0)</f>
        <v>0</v>
      </c>
      <c r="M34" s="160">
        <f>IF(M$5='E-1-3'!$G60,'E-1-3'!$D60-'E-1-3'!$E60,0)</f>
        <v>0</v>
      </c>
      <c r="N34" s="160">
        <f>IF(N$5='E-1-3'!$G60,'E-1-3'!$D60-'E-1-3'!$E60,0)</f>
        <v>0</v>
      </c>
      <c r="O34" s="160">
        <f>IF(O$5='E-1-3'!$G60,'E-1-3'!$D60-'E-1-3'!$E60,0)</f>
        <v>0</v>
      </c>
      <c r="P34" s="160">
        <f>IF(P$5='E-1-3'!$G60,'E-1-3'!$D60-'E-1-3'!$E60,0)</f>
        <v>0</v>
      </c>
      <c r="Q34" s="160">
        <f>IF(Q$5='E-1-3'!$G60,'E-1-3'!$D60-'E-1-3'!$E60,0)</f>
        <v>0</v>
      </c>
      <c r="R34" s="160">
        <f>IF(R$5='E-1-3'!$G60,'E-1-3'!$D60-'E-1-3'!$E60,0)</f>
        <v>0</v>
      </c>
      <c r="S34" s="160">
        <f>IF(S$5='E-1-3'!$G60,'E-1-3'!$D60-'E-1-3'!$E60,0)</f>
        <v>0</v>
      </c>
      <c r="T34" s="160">
        <f>IF(T$5='E-1-3'!$G60,'E-1-3'!$D60-'E-1-3'!$E60,0)</f>
        <v>0</v>
      </c>
      <c r="U34" s="160">
        <f>IF(U$5='E-1-3'!$G60,'E-1-3'!$D60-'E-1-3'!$E60,0)</f>
        <v>0</v>
      </c>
      <c r="V34" s="160">
        <f>IF(V$5='E-1-3'!$G60,'E-1-3'!$D60-'E-1-3'!$E60,0)</f>
        <v>0</v>
      </c>
      <c r="W34" s="160">
        <f>IF(W$5='E-1-3'!$G60,'E-1-3'!$D60-'E-1-3'!$E60,0)</f>
        <v>0</v>
      </c>
      <c r="X34" s="160">
        <f>IF(X$5='E-1-3'!$G60,'E-1-3'!$D60-'E-1-3'!$E60,0)</f>
        <v>0</v>
      </c>
      <c r="Y34" s="160">
        <f>IF(Y$5='E-1-3'!$G60,'E-1-3'!$D60-'E-1-3'!$E60,0)</f>
        <v>0</v>
      </c>
      <c r="Z34" s="160">
        <f>IF(Z$5='E-1-3'!$G60,'E-1-3'!$D60-'E-1-3'!$E60,0)</f>
        <v>0</v>
      </c>
      <c r="AA34" s="160">
        <f>IF(AA$5='E-1-3'!$G60,'E-1-3'!$D60-'E-1-3'!$E60,0)</f>
        <v>0</v>
      </c>
      <c r="AB34" s="160">
        <f>IF(AB$5='E-1-3'!$G60,'E-1-3'!$D60-'E-1-3'!$E60,0)</f>
        <v>0</v>
      </c>
      <c r="AC34" s="160">
        <f>IF(AC$5='E-1-3'!$G60,'E-1-3'!$D60-'E-1-3'!$E60,0)</f>
        <v>0</v>
      </c>
      <c r="AD34" s="160">
        <f>IF(AD$5='E-1-3'!$G60,'E-1-3'!$D60-'E-1-3'!$E60,0)</f>
        <v>0</v>
      </c>
      <c r="AE34" s="160">
        <f>IF(AE$5='E-1-3'!$G60,'E-1-3'!$D60-'E-1-3'!$E60,0)</f>
        <v>0</v>
      </c>
      <c r="AF34" s="160">
        <f>IF(AF$5='E-1-3'!$G60,'E-1-3'!$D60-'E-1-3'!$E60,0)</f>
        <v>0</v>
      </c>
      <c r="AG34" s="160">
        <f>IF(AG$5='E-1-3'!$G60,'E-1-3'!$D60-'E-1-3'!$E60,0)</f>
        <v>0</v>
      </c>
      <c r="AH34" s="160">
        <f>IF(AH$5='E-1-3'!$G60,'E-1-3'!$D60-'E-1-3'!$E60,0)</f>
        <v>0</v>
      </c>
      <c r="AI34" s="161">
        <f>IF(AI$5='E-1-3'!$G60,'E-1-3'!$D60-'E-1-3'!$E60,0)</f>
        <v>0</v>
      </c>
    </row>
    <row r="35" spans="2:35" ht="9.75" customHeight="1">
      <c r="B35" s="146"/>
      <c r="C35" s="284"/>
      <c r="D35" s="287"/>
      <c r="E35" s="280">
        <f>IF(E$5='E-1-3'!$G61,'E-1-3'!$D61-'E-1-3'!$E61,0)</f>
        <v>0</v>
      </c>
      <c r="F35" s="281">
        <f>IF(F$5='E-1-3'!$G61,'E-1-3'!$D61-'E-1-3'!$E61,0)</f>
        <v>0</v>
      </c>
      <c r="G35" s="281">
        <f>IF(G$5='E-1-3'!$G61,'E-1-3'!$D61-'E-1-3'!$E61,0)</f>
        <v>0</v>
      </c>
      <c r="H35" s="281">
        <f>IF(H$5='E-1-3'!$G61,'E-1-3'!$D61-'E-1-3'!$E61,0)</f>
        <v>0</v>
      </c>
      <c r="I35" s="281">
        <f>IF(I$5='E-1-3'!$G61,'E-1-3'!$D61-'E-1-3'!$E61,0)</f>
        <v>0</v>
      </c>
      <c r="J35" s="281">
        <f>IF(J$5='E-1-3'!$G61,'E-1-3'!$D61-'E-1-3'!$E61,0)</f>
        <v>0</v>
      </c>
      <c r="K35" s="281">
        <f>IF(K$5='E-1-3'!$G61,'E-1-3'!$D61-'E-1-3'!$E61,0)</f>
        <v>0</v>
      </c>
      <c r="L35" s="281">
        <f>IF(L$5='E-1-3'!$G61,'E-1-3'!$D61-'E-1-3'!$E61,0)</f>
        <v>0</v>
      </c>
      <c r="M35" s="281">
        <f>IF(M$5='E-1-3'!$G61,'E-1-3'!$D61-'E-1-3'!$E61,0)</f>
        <v>0</v>
      </c>
      <c r="N35" s="281">
        <f>IF(N$5='E-1-3'!$G61,'E-1-3'!$D61-'E-1-3'!$E61,0)</f>
        <v>0</v>
      </c>
      <c r="O35" s="281">
        <f>IF(O$5='E-1-3'!$G61,'E-1-3'!$D61-'E-1-3'!$E61,0)</f>
        <v>0</v>
      </c>
      <c r="P35" s="281">
        <f>IF(P$5='E-1-3'!$G61,'E-1-3'!$D61-'E-1-3'!$E61,0)</f>
        <v>0</v>
      </c>
      <c r="Q35" s="281">
        <f>IF(Q$5='E-1-3'!$G61,'E-1-3'!$D61-'E-1-3'!$E61,0)</f>
        <v>0</v>
      </c>
      <c r="R35" s="281">
        <f>IF(R$5='E-1-3'!$G61,'E-1-3'!$D61-'E-1-3'!$E61,0)</f>
        <v>0</v>
      </c>
      <c r="S35" s="281">
        <f>IF(S$5='E-1-3'!$G61,'E-1-3'!$D61-'E-1-3'!$E61,0)</f>
        <v>0</v>
      </c>
      <c r="T35" s="281">
        <f>IF(T$5='E-1-3'!$G61,'E-1-3'!$D61-'E-1-3'!$E61,0)</f>
        <v>0</v>
      </c>
      <c r="U35" s="281">
        <f>IF(U$5='E-1-3'!$G61,'E-1-3'!$D61-'E-1-3'!$E61,0)</f>
        <v>0</v>
      </c>
      <c r="V35" s="281">
        <f>IF(V$5='E-1-3'!$G61,'E-1-3'!$D61-'E-1-3'!$E61,0)</f>
        <v>0</v>
      </c>
      <c r="W35" s="281">
        <f>IF(W$5='E-1-3'!$G61,'E-1-3'!$D61-'E-1-3'!$E61,0)</f>
        <v>0</v>
      </c>
      <c r="X35" s="281">
        <f>IF(X$5='E-1-3'!$G61,'E-1-3'!$D61-'E-1-3'!$E61,0)</f>
        <v>0</v>
      </c>
      <c r="Y35" s="281">
        <f>IF(Y$5='E-1-3'!$G61,'E-1-3'!$D61-'E-1-3'!$E61,0)</f>
        <v>0</v>
      </c>
      <c r="Z35" s="281">
        <f>IF(Z$5='E-1-3'!$G61,'E-1-3'!$D61-'E-1-3'!$E61,0)</f>
        <v>0</v>
      </c>
      <c r="AA35" s="281">
        <f>IF(AA$5='E-1-3'!$G61,'E-1-3'!$D61-'E-1-3'!$E61,0)</f>
        <v>0</v>
      </c>
      <c r="AB35" s="281">
        <f>IF(AB$5='E-1-3'!$G61,'E-1-3'!$D61-'E-1-3'!$E61,0)</f>
        <v>0</v>
      </c>
      <c r="AC35" s="281">
        <f>IF(AC$5='E-1-3'!$G61,'E-1-3'!$D61-'E-1-3'!$E61,0)</f>
        <v>0</v>
      </c>
      <c r="AD35" s="281">
        <f>IF(AD$5='E-1-3'!$G61,'E-1-3'!$D61-'E-1-3'!$E61,0)</f>
        <v>0</v>
      </c>
      <c r="AE35" s="282">
        <f>IF(AE$5='E-1-3'!$G61,'E-1-3'!$D61-'E-1-3'!$E61,0)</f>
        <v>0</v>
      </c>
      <c r="AF35" s="282">
        <f>IF(AF$5='E-1-3'!$G61,'E-1-3'!$D61-'E-1-3'!$E61,0)</f>
        <v>0</v>
      </c>
      <c r="AG35" s="282">
        <f>IF(AG$5='E-1-3'!$G61,'E-1-3'!$D61-'E-1-3'!$E61,0)</f>
        <v>0</v>
      </c>
      <c r="AH35" s="282">
        <f>IF(AH$5='E-1-3'!$G61,'E-1-3'!$D61-'E-1-3'!$E61,0)</f>
        <v>0</v>
      </c>
      <c r="AI35" s="283">
        <f>IF(AI$5='E-1-3'!$G61,'E-1-3'!$D61-'E-1-3'!$E61,0)</f>
        <v>0</v>
      </c>
    </row>
    <row r="36" spans="2:35" ht="9.75" customHeight="1">
      <c r="B36" s="140"/>
      <c r="C36" s="148" t="s">
        <v>215</v>
      </c>
      <c r="D36" s="149"/>
      <c r="E36" s="147">
        <f>SUM(E20:E35)</f>
        <v>0</v>
      </c>
      <c r="F36" s="143">
        <f aca="true" t="shared" si="2" ref="F36:AI36">SUM(F20:F35)</f>
        <v>0</v>
      </c>
      <c r="G36" s="143">
        <f t="shared" si="2"/>
        <v>0</v>
      </c>
      <c r="H36" s="143">
        <f t="shared" si="2"/>
        <v>0</v>
      </c>
      <c r="I36" s="143">
        <f t="shared" si="2"/>
        <v>0</v>
      </c>
      <c r="J36" s="143">
        <f t="shared" si="2"/>
        <v>0</v>
      </c>
      <c r="K36" s="143">
        <f t="shared" si="2"/>
        <v>0</v>
      </c>
      <c r="L36" s="143">
        <f t="shared" si="2"/>
        <v>0</v>
      </c>
      <c r="M36" s="143">
        <f t="shared" si="2"/>
        <v>0</v>
      </c>
      <c r="N36" s="143">
        <f t="shared" si="2"/>
        <v>0</v>
      </c>
      <c r="O36" s="143">
        <f t="shared" si="2"/>
        <v>0</v>
      </c>
      <c r="P36" s="143">
        <f t="shared" si="2"/>
        <v>0</v>
      </c>
      <c r="Q36" s="143">
        <f t="shared" si="2"/>
        <v>0</v>
      </c>
      <c r="R36" s="143">
        <f t="shared" si="2"/>
        <v>0</v>
      </c>
      <c r="S36" s="143">
        <f t="shared" si="2"/>
        <v>0</v>
      </c>
      <c r="T36" s="143">
        <f t="shared" si="2"/>
        <v>0</v>
      </c>
      <c r="U36" s="143">
        <f t="shared" si="2"/>
        <v>0</v>
      </c>
      <c r="V36" s="143">
        <f t="shared" si="2"/>
        <v>0</v>
      </c>
      <c r="W36" s="143">
        <f t="shared" si="2"/>
        <v>0</v>
      </c>
      <c r="X36" s="143">
        <f t="shared" si="2"/>
        <v>0</v>
      </c>
      <c r="Y36" s="143">
        <f t="shared" si="2"/>
        <v>0</v>
      </c>
      <c r="Z36" s="143">
        <f t="shared" si="2"/>
        <v>0</v>
      </c>
      <c r="AA36" s="143">
        <f t="shared" si="2"/>
        <v>0</v>
      </c>
      <c r="AB36" s="143">
        <f t="shared" si="2"/>
        <v>0</v>
      </c>
      <c r="AC36" s="143">
        <f t="shared" si="2"/>
        <v>0</v>
      </c>
      <c r="AD36" s="143">
        <f t="shared" si="2"/>
        <v>0</v>
      </c>
      <c r="AE36" s="144">
        <f t="shared" si="2"/>
        <v>0</v>
      </c>
      <c r="AF36" s="144">
        <f t="shared" si="2"/>
        <v>0</v>
      </c>
      <c r="AG36" s="144">
        <f t="shared" si="2"/>
        <v>0</v>
      </c>
      <c r="AH36" s="144">
        <f t="shared" si="2"/>
        <v>0</v>
      </c>
      <c r="AI36" s="145">
        <f t="shared" si="2"/>
        <v>0</v>
      </c>
    </row>
    <row r="37" spans="2:35" ht="9.75" customHeight="1">
      <c r="B37" s="148" t="s">
        <v>212</v>
      </c>
      <c r="C37" s="152"/>
      <c r="D37" s="149"/>
      <c r="E37" s="147">
        <f aca="true" t="shared" si="3" ref="E37:AI37">E10+E18+E19+E36</f>
        <v>0</v>
      </c>
      <c r="F37" s="143">
        <f t="shared" si="3"/>
        <v>1244487.7</v>
      </c>
      <c r="G37" s="143">
        <f t="shared" si="3"/>
        <v>1244487.7</v>
      </c>
      <c r="H37" s="143">
        <f t="shared" si="3"/>
        <v>0</v>
      </c>
      <c r="I37" s="143">
        <f t="shared" si="3"/>
        <v>0</v>
      </c>
      <c r="J37" s="143">
        <f t="shared" si="3"/>
        <v>0</v>
      </c>
      <c r="K37" s="143">
        <f t="shared" si="3"/>
        <v>0</v>
      </c>
      <c r="L37" s="143">
        <f t="shared" si="3"/>
        <v>0</v>
      </c>
      <c r="M37" s="143">
        <f t="shared" si="3"/>
        <v>0</v>
      </c>
      <c r="N37" s="143">
        <f t="shared" si="3"/>
        <v>0</v>
      </c>
      <c r="O37" s="143">
        <f t="shared" si="3"/>
        <v>0</v>
      </c>
      <c r="P37" s="143">
        <f t="shared" si="3"/>
        <v>0</v>
      </c>
      <c r="Q37" s="143">
        <f t="shared" si="3"/>
        <v>0</v>
      </c>
      <c r="R37" s="143">
        <f t="shared" si="3"/>
        <v>0</v>
      </c>
      <c r="S37" s="143">
        <f t="shared" si="3"/>
        <v>0</v>
      </c>
      <c r="T37" s="143">
        <f t="shared" si="3"/>
        <v>0</v>
      </c>
      <c r="U37" s="143">
        <f t="shared" si="3"/>
        <v>0</v>
      </c>
      <c r="V37" s="143">
        <f t="shared" si="3"/>
        <v>0</v>
      </c>
      <c r="W37" s="143">
        <f t="shared" si="3"/>
        <v>0</v>
      </c>
      <c r="X37" s="143">
        <f t="shared" si="3"/>
        <v>0</v>
      </c>
      <c r="Y37" s="143">
        <f t="shared" si="3"/>
        <v>0</v>
      </c>
      <c r="Z37" s="143">
        <f t="shared" si="3"/>
        <v>0</v>
      </c>
      <c r="AA37" s="143">
        <f t="shared" si="3"/>
        <v>0</v>
      </c>
      <c r="AB37" s="143">
        <f t="shared" si="3"/>
        <v>0</v>
      </c>
      <c r="AC37" s="143">
        <f t="shared" si="3"/>
        <v>0</v>
      </c>
      <c r="AD37" s="143">
        <f t="shared" si="3"/>
        <v>0</v>
      </c>
      <c r="AE37" s="144">
        <f t="shared" si="3"/>
        <v>0</v>
      </c>
      <c r="AF37" s="144">
        <f t="shared" si="3"/>
        <v>0</v>
      </c>
      <c r="AG37" s="144">
        <f t="shared" si="3"/>
        <v>0</v>
      </c>
      <c r="AH37" s="144">
        <f t="shared" si="3"/>
        <v>0</v>
      </c>
      <c r="AI37" s="145">
        <f t="shared" si="3"/>
        <v>0</v>
      </c>
    </row>
    <row r="38" ht="12" customHeight="1"/>
    <row r="39" ht="15" customHeight="1">
      <c r="B39" s="38" t="s">
        <v>277</v>
      </c>
    </row>
    <row r="40" spans="2:7" ht="9.75" customHeight="1">
      <c r="B40" s="177"/>
      <c r="C40" s="148"/>
      <c r="D40" s="149"/>
      <c r="E40" s="178">
        <v>-2</v>
      </c>
      <c r="F40" s="179">
        <v>-1</v>
      </c>
      <c r="G40" s="180">
        <v>0</v>
      </c>
    </row>
    <row r="41" spans="2:7" ht="9.75" customHeight="1">
      <c r="B41" s="139" t="s">
        <v>211</v>
      </c>
      <c r="C41" s="150" t="s">
        <v>168</v>
      </c>
      <c r="D41" s="151"/>
      <c r="E41" s="302"/>
      <c r="F41" s="303"/>
      <c r="G41" s="154">
        <f aca="true" t="shared" si="4" ref="G41:G46">1-E41-F41</f>
        <v>1</v>
      </c>
    </row>
    <row r="42" spans="2:7" ht="9.75" customHeight="1">
      <c r="B42" s="146"/>
      <c r="C42" s="150" t="s">
        <v>333</v>
      </c>
      <c r="D42" s="151"/>
      <c r="E42" s="302"/>
      <c r="F42" s="303"/>
      <c r="G42" s="154">
        <f t="shared" si="4"/>
        <v>1</v>
      </c>
    </row>
    <row r="43" spans="2:7" ht="9.75" customHeight="1">
      <c r="B43" s="146"/>
      <c r="C43" s="150" t="s">
        <v>167</v>
      </c>
      <c r="D43" s="151"/>
      <c r="E43" s="302"/>
      <c r="F43" s="303"/>
      <c r="G43" s="154">
        <f t="shared" si="4"/>
        <v>1</v>
      </c>
    </row>
    <row r="44" spans="2:7" ht="9.75" customHeight="1">
      <c r="B44" s="146"/>
      <c r="C44" s="150" t="s">
        <v>169</v>
      </c>
      <c r="D44" s="151"/>
      <c r="E44" s="302"/>
      <c r="F44" s="303"/>
      <c r="G44" s="154">
        <f t="shared" si="4"/>
        <v>1</v>
      </c>
    </row>
    <row r="45" spans="2:7" ht="9.75" customHeight="1">
      <c r="B45" s="139" t="s">
        <v>292</v>
      </c>
      <c r="C45" s="150" t="s">
        <v>21</v>
      </c>
      <c r="D45" s="151"/>
      <c r="E45" s="302"/>
      <c r="F45" s="303"/>
      <c r="G45" s="154">
        <f t="shared" si="4"/>
        <v>1</v>
      </c>
    </row>
    <row r="46" spans="2:7" ht="9.75" customHeight="1">
      <c r="B46" s="140"/>
      <c r="C46" s="150" t="s">
        <v>15</v>
      </c>
      <c r="D46" s="151"/>
      <c r="E46" s="302"/>
      <c r="F46" s="303"/>
      <c r="G46" s="154">
        <f t="shared" si="4"/>
        <v>1</v>
      </c>
    </row>
    <row r="48" ht="12" customHeight="1">
      <c r="B48" s="38" t="s">
        <v>217</v>
      </c>
    </row>
    <row r="49" ht="12" customHeight="1"/>
    <row r="50" spans="2:35" ht="9.75" customHeight="1">
      <c r="B50" s="177"/>
      <c r="C50" s="148"/>
      <c r="D50" s="149" t="s">
        <v>288</v>
      </c>
      <c r="E50" s="178">
        <v>-2</v>
      </c>
      <c r="F50" s="179">
        <v>-1</v>
      </c>
      <c r="G50" s="179">
        <v>0</v>
      </c>
      <c r="H50" s="179">
        <v>1</v>
      </c>
      <c r="I50" s="179">
        <v>2</v>
      </c>
      <c r="J50" s="179">
        <v>3</v>
      </c>
      <c r="K50" s="179">
        <v>4</v>
      </c>
      <c r="L50" s="179">
        <v>5</v>
      </c>
      <c r="M50" s="179">
        <v>6</v>
      </c>
      <c r="N50" s="179">
        <v>7</v>
      </c>
      <c r="O50" s="179">
        <v>8</v>
      </c>
      <c r="P50" s="179">
        <v>9</v>
      </c>
      <c r="Q50" s="179">
        <v>10</v>
      </c>
      <c r="R50" s="179">
        <v>11</v>
      </c>
      <c r="S50" s="179">
        <v>12</v>
      </c>
      <c r="T50" s="179">
        <v>13</v>
      </c>
      <c r="U50" s="179">
        <v>14</v>
      </c>
      <c r="V50" s="179">
        <v>15</v>
      </c>
      <c r="W50" s="179">
        <v>16</v>
      </c>
      <c r="X50" s="179">
        <v>17</v>
      </c>
      <c r="Y50" s="179">
        <v>18</v>
      </c>
      <c r="Z50" s="179">
        <v>19</v>
      </c>
      <c r="AA50" s="179">
        <v>20</v>
      </c>
      <c r="AB50" s="179">
        <v>21</v>
      </c>
      <c r="AC50" s="179">
        <v>22</v>
      </c>
      <c r="AD50" s="179">
        <v>23</v>
      </c>
      <c r="AE50" s="179">
        <v>24</v>
      </c>
      <c r="AF50" s="179">
        <v>25</v>
      </c>
      <c r="AG50" s="179">
        <v>26</v>
      </c>
      <c r="AH50" s="179">
        <v>27</v>
      </c>
      <c r="AI50" s="151">
        <v>28</v>
      </c>
    </row>
    <row r="51" spans="2:35" ht="9.75" customHeight="1">
      <c r="B51" s="146" t="s">
        <v>98</v>
      </c>
      <c r="C51" s="146" t="s">
        <v>99</v>
      </c>
      <c r="D51" s="304"/>
      <c r="E51" s="305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299"/>
      <c r="AF51" s="299"/>
      <c r="AG51" s="299"/>
      <c r="AH51" s="299"/>
      <c r="AI51" s="301"/>
    </row>
    <row r="52" spans="2:35" ht="9.75" customHeight="1">
      <c r="B52" s="146"/>
      <c r="C52" s="146"/>
      <c r="D52" s="307"/>
      <c r="E52" s="298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301"/>
    </row>
    <row r="53" spans="2:35" ht="9.75" customHeight="1">
      <c r="B53" s="146"/>
      <c r="C53" s="140"/>
      <c r="D53" s="307"/>
      <c r="E53" s="298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301"/>
    </row>
    <row r="54" spans="2:35" ht="9.75" customHeight="1">
      <c r="B54" s="140"/>
      <c r="C54" s="148" t="s">
        <v>100</v>
      </c>
      <c r="D54" s="149"/>
      <c r="E54" s="147">
        <f>SUM(E51:E53)</f>
        <v>0</v>
      </c>
      <c r="F54" s="143">
        <f>SUM(F51:F53)</f>
        <v>0</v>
      </c>
      <c r="G54" s="143">
        <f>SUM(G51:G53)</f>
        <v>0</v>
      </c>
      <c r="H54" s="143">
        <f>SUM(H51:H53)</f>
        <v>0</v>
      </c>
      <c r="I54" s="143">
        <f>SUM(I51:I53)</f>
        <v>0</v>
      </c>
      <c r="J54" s="143">
        <f aca="true" t="shared" si="5" ref="J54:AI54">SUM(J51:J53)</f>
        <v>0</v>
      </c>
      <c r="K54" s="143">
        <f t="shared" si="5"/>
        <v>0</v>
      </c>
      <c r="L54" s="143">
        <f t="shared" si="5"/>
        <v>0</v>
      </c>
      <c r="M54" s="143">
        <f t="shared" si="5"/>
        <v>0</v>
      </c>
      <c r="N54" s="143">
        <f t="shared" si="5"/>
        <v>0</v>
      </c>
      <c r="O54" s="143">
        <f t="shared" si="5"/>
        <v>0</v>
      </c>
      <c r="P54" s="143">
        <f t="shared" si="5"/>
        <v>0</v>
      </c>
      <c r="Q54" s="143">
        <f t="shared" si="5"/>
        <v>0</v>
      </c>
      <c r="R54" s="143">
        <f t="shared" si="5"/>
        <v>0</v>
      </c>
      <c r="S54" s="143">
        <f t="shared" si="5"/>
        <v>0</v>
      </c>
      <c r="T54" s="143">
        <f t="shared" si="5"/>
        <v>0</v>
      </c>
      <c r="U54" s="143">
        <f t="shared" si="5"/>
        <v>0</v>
      </c>
      <c r="V54" s="143">
        <f t="shared" si="5"/>
        <v>0</v>
      </c>
      <c r="W54" s="143">
        <f t="shared" si="5"/>
        <v>0</v>
      </c>
      <c r="X54" s="143">
        <f t="shared" si="5"/>
        <v>0</v>
      </c>
      <c r="Y54" s="143">
        <f t="shared" si="5"/>
        <v>0</v>
      </c>
      <c r="Z54" s="143">
        <f t="shared" si="5"/>
        <v>0</v>
      </c>
      <c r="AA54" s="143">
        <f t="shared" si="5"/>
        <v>0</v>
      </c>
      <c r="AB54" s="143">
        <f t="shared" si="5"/>
        <v>0</v>
      </c>
      <c r="AC54" s="143">
        <f t="shared" si="5"/>
        <v>0</v>
      </c>
      <c r="AD54" s="143">
        <f t="shared" si="5"/>
        <v>0</v>
      </c>
      <c r="AE54" s="143">
        <f t="shared" si="5"/>
        <v>0</v>
      </c>
      <c r="AF54" s="143">
        <f t="shared" si="5"/>
        <v>0</v>
      </c>
      <c r="AG54" s="143">
        <f t="shared" si="5"/>
        <v>0</v>
      </c>
      <c r="AH54" s="143">
        <f t="shared" si="5"/>
        <v>0</v>
      </c>
      <c r="AI54" s="145">
        <f t="shared" si="5"/>
        <v>0</v>
      </c>
    </row>
    <row r="55" spans="2:35" ht="9.75" customHeight="1">
      <c r="B55" s="139" t="s">
        <v>101</v>
      </c>
      <c r="C55" s="139" t="s">
        <v>102</v>
      </c>
      <c r="D55" s="307"/>
      <c r="E55" s="298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301"/>
    </row>
    <row r="56" spans="2:35" ht="9.75" customHeight="1">
      <c r="B56" s="146"/>
      <c r="C56" s="146"/>
      <c r="D56" s="307"/>
      <c r="E56" s="298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301"/>
    </row>
    <row r="57" spans="2:35" ht="9.75" customHeight="1">
      <c r="B57" s="146"/>
      <c r="C57" s="140"/>
      <c r="D57" s="307"/>
      <c r="E57" s="298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301"/>
    </row>
    <row r="58" spans="2:35" ht="9.75" customHeight="1">
      <c r="B58" s="146"/>
      <c r="C58" s="139" t="s">
        <v>229</v>
      </c>
      <c r="D58" s="307"/>
      <c r="E58" s="298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301"/>
    </row>
    <row r="59" spans="2:35" ht="9.75" customHeight="1">
      <c r="B59" s="146"/>
      <c r="C59" s="146"/>
      <c r="D59" s="307"/>
      <c r="E59" s="298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301"/>
    </row>
    <row r="60" spans="2:35" ht="9.75" customHeight="1">
      <c r="B60" s="146"/>
      <c r="C60" s="140"/>
      <c r="D60" s="307"/>
      <c r="E60" s="298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301"/>
    </row>
    <row r="61" spans="2:35" ht="9.75" customHeight="1">
      <c r="B61" s="146"/>
      <c r="C61" s="139" t="s">
        <v>103</v>
      </c>
      <c r="D61" s="308"/>
      <c r="E61" s="298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301"/>
    </row>
    <row r="62" spans="2:35" ht="9.75" customHeight="1">
      <c r="B62" s="146"/>
      <c r="C62" s="146"/>
      <c r="D62" s="309"/>
      <c r="E62" s="298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301"/>
    </row>
    <row r="63" spans="2:35" ht="9.75" customHeight="1">
      <c r="B63" s="146"/>
      <c r="C63" s="140"/>
      <c r="D63" s="309"/>
      <c r="E63" s="298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301"/>
    </row>
    <row r="64" spans="2:35" ht="9.75" customHeight="1">
      <c r="B64" s="140"/>
      <c r="C64" s="148" t="s">
        <v>104</v>
      </c>
      <c r="D64" s="149"/>
      <c r="E64" s="147">
        <f>SUM(E55:E63)</f>
        <v>0</v>
      </c>
      <c r="F64" s="143">
        <f aca="true" t="shared" si="6" ref="F64:AI64">SUM(F55:F63)</f>
        <v>0</v>
      </c>
      <c r="G64" s="143">
        <f t="shared" si="6"/>
        <v>0</v>
      </c>
      <c r="H64" s="143">
        <f t="shared" si="6"/>
        <v>0</v>
      </c>
      <c r="I64" s="143">
        <f t="shared" si="6"/>
        <v>0</v>
      </c>
      <c r="J64" s="143">
        <f t="shared" si="6"/>
        <v>0</v>
      </c>
      <c r="K64" s="143">
        <f t="shared" si="6"/>
        <v>0</v>
      </c>
      <c r="L64" s="143">
        <f t="shared" si="6"/>
        <v>0</v>
      </c>
      <c r="M64" s="143">
        <f t="shared" si="6"/>
        <v>0</v>
      </c>
      <c r="N64" s="143">
        <f t="shared" si="6"/>
        <v>0</v>
      </c>
      <c r="O64" s="143">
        <f t="shared" si="6"/>
        <v>0</v>
      </c>
      <c r="P64" s="143">
        <f t="shared" si="6"/>
        <v>0</v>
      </c>
      <c r="Q64" s="143">
        <f t="shared" si="6"/>
        <v>0</v>
      </c>
      <c r="R64" s="143">
        <f t="shared" si="6"/>
        <v>0</v>
      </c>
      <c r="S64" s="143">
        <f t="shared" si="6"/>
        <v>0</v>
      </c>
      <c r="T64" s="143">
        <f t="shared" si="6"/>
        <v>0</v>
      </c>
      <c r="U64" s="143">
        <f t="shared" si="6"/>
        <v>0</v>
      </c>
      <c r="V64" s="143">
        <f t="shared" si="6"/>
        <v>0</v>
      </c>
      <c r="W64" s="143">
        <f t="shared" si="6"/>
        <v>0</v>
      </c>
      <c r="X64" s="143">
        <f t="shared" si="6"/>
        <v>0</v>
      </c>
      <c r="Y64" s="143">
        <f t="shared" si="6"/>
        <v>0</v>
      </c>
      <c r="Z64" s="143">
        <f t="shared" si="6"/>
        <v>0</v>
      </c>
      <c r="AA64" s="143">
        <f t="shared" si="6"/>
        <v>0</v>
      </c>
      <c r="AB64" s="143">
        <f t="shared" si="6"/>
        <v>0</v>
      </c>
      <c r="AC64" s="143">
        <f t="shared" si="6"/>
        <v>0</v>
      </c>
      <c r="AD64" s="143">
        <f t="shared" si="6"/>
        <v>0</v>
      </c>
      <c r="AE64" s="143">
        <f t="shared" si="6"/>
        <v>0</v>
      </c>
      <c r="AF64" s="143">
        <f t="shared" si="6"/>
        <v>0</v>
      </c>
      <c r="AG64" s="143">
        <f t="shared" si="6"/>
        <v>0</v>
      </c>
      <c r="AH64" s="143">
        <f t="shared" si="6"/>
        <v>0</v>
      </c>
      <c r="AI64" s="145">
        <f t="shared" si="6"/>
        <v>0</v>
      </c>
    </row>
    <row r="65" spans="2:35" ht="9.75" customHeight="1">
      <c r="B65" s="141" t="s">
        <v>105</v>
      </c>
      <c r="C65" s="153"/>
      <c r="D65" s="142"/>
      <c r="E65" s="147">
        <f>E54+E64</f>
        <v>0</v>
      </c>
      <c r="F65" s="143">
        <f>F54+F64</f>
        <v>0</v>
      </c>
      <c r="G65" s="143">
        <f>G54+G64</f>
        <v>0</v>
      </c>
      <c r="H65" s="143">
        <f>H54+H64</f>
        <v>0</v>
      </c>
      <c r="I65" s="143">
        <f>I54+I64</f>
        <v>0</v>
      </c>
      <c r="J65" s="143">
        <f aca="true" t="shared" si="7" ref="J65:AI65">J54+J64</f>
        <v>0</v>
      </c>
      <c r="K65" s="143">
        <f t="shared" si="7"/>
        <v>0</v>
      </c>
      <c r="L65" s="143">
        <f t="shared" si="7"/>
        <v>0</v>
      </c>
      <c r="M65" s="143">
        <f t="shared" si="7"/>
        <v>0</v>
      </c>
      <c r="N65" s="143">
        <f t="shared" si="7"/>
        <v>0</v>
      </c>
      <c r="O65" s="143">
        <f t="shared" si="7"/>
        <v>0</v>
      </c>
      <c r="P65" s="143">
        <f t="shared" si="7"/>
        <v>0</v>
      </c>
      <c r="Q65" s="143">
        <f t="shared" si="7"/>
        <v>0</v>
      </c>
      <c r="R65" s="143">
        <f t="shared" si="7"/>
        <v>0</v>
      </c>
      <c r="S65" s="143">
        <f t="shared" si="7"/>
        <v>0</v>
      </c>
      <c r="T65" s="143">
        <f t="shared" si="7"/>
        <v>0</v>
      </c>
      <c r="U65" s="143">
        <f t="shared" si="7"/>
        <v>0</v>
      </c>
      <c r="V65" s="143">
        <f t="shared" si="7"/>
        <v>0</v>
      </c>
      <c r="W65" s="143">
        <f t="shared" si="7"/>
        <v>0</v>
      </c>
      <c r="X65" s="143">
        <f t="shared" si="7"/>
        <v>0</v>
      </c>
      <c r="Y65" s="143">
        <f t="shared" si="7"/>
        <v>0</v>
      </c>
      <c r="Z65" s="143">
        <f t="shared" si="7"/>
        <v>0</v>
      </c>
      <c r="AA65" s="143">
        <f t="shared" si="7"/>
        <v>0</v>
      </c>
      <c r="AB65" s="143">
        <f t="shared" si="7"/>
        <v>0</v>
      </c>
      <c r="AC65" s="143">
        <f t="shared" si="7"/>
        <v>0</v>
      </c>
      <c r="AD65" s="143">
        <f t="shared" si="7"/>
        <v>0</v>
      </c>
      <c r="AE65" s="143">
        <f t="shared" si="7"/>
        <v>0</v>
      </c>
      <c r="AF65" s="143">
        <f t="shared" si="7"/>
        <v>0</v>
      </c>
      <c r="AG65" s="143">
        <f t="shared" si="7"/>
        <v>0</v>
      </c>
      <c r="AH65" s="143">
        <f t="shared" si="7"/>
        <v>0</v>
      </c>
      <c r="AI65" s="145">
        <f t="shared" si="7"/>
        <v>0</v>
      </c>
    </row>
    <row r="67" ht="15" customHeight="1">
      <c r="B67" s="38" t="s">
        <v>276</v>
      </c>
    </row>
    <row r="69" spans="2:35" ht="9.75" customHeight="1">
      <c r="B69" s="148" t="s">
        <v>274</v>
      </c>
      <c r="C69" s="152"/>
      <c r="D69" s="149"/>
      <c r="E69" s="147">
        <f aca="true" t="shared" si="8" ref="E69:AI69">E65-E37</f>
        <v>0</v>
      </c>
      <c r="F69" s="143">
        <f t="shared" si="8"/>
        <v>-1244487.7</v>
      </c>
      <c r="G69" s="143">
        <f t="shared" si="8"/>
        <v>-1244487.7</v>
      </c>
      <c r="H69" s="143">
        <f t="shared" si="8"/>
        <v>0</v>
      </c>
      <c r="I69" s="143">
        <f t="shared" si="8"/>
        <v>0</v>
      </c>
      <c r="J69" s="143">
        <f t="shared" si="8"/>
        <v>0</v>
      </c>
      <c r="K69" s="143">
        <f t="shared" si="8"/>
        <v>0</v>
      </c>
      <c r="L69" s="143">
        <f t="shared" si="8"/>
        <v>0</v>
      </c>
      <c r="M69" s="143">
        <f t="shared" si="8"/>
        <v>0</v>
      </c>
      <c r="N69" s="143">
        <f t="shared" si="8"/>
        <v>0</v>
      </c>
      <c r="O69" s="143">
        <f t="shared" si="8"/>
        <v>0</v>
      </c>
      <c r="P69" s="143">
        <f t="shared" si="8"/>
        <v>0</v>
      </c>
      <c r="Q69" s="143">
        <f t="shared" si="8"/>
        <v>0</v>
      </c>
      <c r="R69" s="143">
        <f t="shared" si="8"/>
        <v>0</v>
      </c>
      <c r="S69" s="143">
        <f t="shared" si="8"/>
        <v>0</v>
      </c>
      <c r="T69" s="143">
        <f t="shared" si="8"/>
        <v>0</v>
      </c>
      <c r="U69" s="143">
        <f t="shared" si="8"/>
        <v>0</v>
      </c>
      <c r="V69" s="143">
        <f t="shared" si="8"/>
        <v>0</v>
      </c>
      <c r="W69" s="143">
        <f t="shared" si="8"/>
        <v>0</v>
      </c>
      <c r="X69" s="143">
        <f t="shared" si="8"/>
        <v>0</v>
      </c>
      <c r="Y69" s="143">
        <f t="shared" si="8"/>
        <v>0</v>
      </c>
      <c r="Z69" s="143">
        <f t="shared" si="8"/>
        <v>0</v>
      </c>
      <c r="AA69" s="143">
        <f t="shared" si="8"/>
        <v>0</v>
      </c>
      <c r="AB69" s="143">
        <f t="shared" si="8"/>
        <v>0</v>
      </c>
      <c r="AC69" s="143">
        <f t="shared" si="8"/>
        <v>0</v>
      </c>
      <c r="AD69" s="143">
        <f t="shared" si="8"/>
        <v>0</v>
      </c>
      <c r="AE69" s="143">
        <f t="shared" si="8"/>
        <v>0</v>
      </c>
      <c r="AF69" s="143">
        <f t="shared" si="8"/>
        <v>0</v>
      </c>
      <c r="AG69" s="143">
        <f t="shared" si="8"/>
        <v>0</v>
      </c>
      <c r="AH69" s="143">
        <f t="shared" si="8"/>
        <v>0</v>
      </c>
      <c r="AI69" s="145">
        <f t="shared" si="8"/>
        <v>0</v>
      </c>
    </row>
    <row r="70" spans="2:35" ht="9.75" customHeight="1">
      <c r="B70" s="141" t="s">
        <v>275</v>
      </c>
      <c r="C70" s="153"/>
      <c r="D70" s="142"/>
      <c r="E70" s="143">
        <f>SUM($E69:E69)</f>
        <v>0</v>
      </c>
      <c r="F70" s="143">
        <f>SUM($E69:F69)</f>
        <v>-1244487.7</v>
      </c>
      <c r="G70" s="143">
        <f>SUM($E69:G69)</f>
        <v>-2488975.4</v>
      </c>
      <c r="H70" s="143">
        <f>SUM($E69:H69)</f>
        <v>-2488975.4</v>
      </c>
      <c r="I70" s="143">
        <f>SUM($E69:I69)</f>
        <v>-2488975.4</v>
      </c>
      <c r="J70" s="143">
        <f>SUM($E69:J69)</f>
        <v>-2488975.4</v>
      </c>
      <c r="K70" s="143">
        <f>SUM($E69:K69)</f>
        <v>-2488975.4</v>
      </c>
      <c r="L70" s="143">
        <f>SUM($E69:L69)</f>
        <v>-2488975.4</v>
      </c>
      <c r="M70" s="143">
        <f>SUM($E69:M69)</f>
        <v>-2488975.4</v>
      </c>
      <c r="N70" s="143">
        <f>SUM($E69:N69)</f>
        <v>-2488975.4</v>
      </c>
      <c r="O70" s="143">
        <f>SUM($E69:O69)</f>
        <v>-2488975.4</v>
      </c>
      <c r="P70" s="143">
        <f>SUM($E69:P69)</f>
        <v>-2488975.4</v>
      </c>
      <c r="Q70" s="143">
        <f>SUM($E69:Q69)</f>
        <v>-2488975.4</v>
      </c>
      <c r="R70" s="143">
        <f>SUM($E69:R69)</f>
        <v>-2488975.4</v>
      </c>
      <c r="S70" s="143">
        <f>SUM($E69:S69)</f>
        <v>-2488975.4</v>
      </c>
      <c r="T70" s="143">
        <f>SUM($E69:T69)</f>
        <v>-2488975.4</v>
      </c>
      <c r="U70" s="143">
        <f>SUM($E69:U69)</f>
        <v>-2488975.4</v>
      </c>
      <c r="V70" s="143">
        <f>SUM($E69:V69)</f>
        <v>-2488975.4</v>
      </c>
      <c r="W70" s="143">
        <f>SUM($E69:W69)</f>
        <v>-2488975.4</v>
      </c>
      <c r="X70" s="143">
        <f>SUM($E69:X69)</f>
        <v>-2488975.4</v>
      </c>
      <c r="Y70" s="143">
        <f>SUM($E69:Y69)</f>
        <v>-2488975.4</v>
      </c>
      <c r="Z70" s="143">
        <f>SUM($E69:Z69)</f>
        <v>-2488975.4</v>
      </c>
      <c r="AA70" s="143">
        <f>SUM($E69:AA69)</f>
        <v>-2488975.4</v>
      </c>
      <c r="AB70" s="143">
        <f>SUM($E69:AB69)</f>
        <v>-2488975.4</v>
      </c>
      <c r="AC70" s="143">
        <f>SUM($E69:AC69)</f>
        <v>-2488975.4</v>
      </c>
      <c r="AD70" s="143">
        <f>SUM($E69:AD69)</f>
        <v>-2488975.4</v>
      </c>
      <c r="AE70" s="143">
        <f>SUM($E69:AE69)</f>
        <v>-2488975.4</v>
      </c>
      <c r="AF70" s="143">
        <f>SUM($E69:AF69)</f>
        <v>-2488975.4</v>
      </c>
      <c r="AG70" s="143">
        <f>SUM($E69:AG69)</f>
        <v>-2488975.4</v>
      </c>
      <c r="AH70" s="143">
        <f>SUM($E69:AH69)</f>
        <v>-2488975.4</v>
      </c>
      <c r="AI70" s="145">
        <f>SUM($E69:AI69)</f>
        <v>-2488975.4</v>
      </c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I62"/>
  <sheetViews>
    <sheetView zoomScale="150" zoomScaleNormal="150" workbookViewId="0" topLeftCell="A1">
      <selection activeCell="A1" sqref="A1"/>
    </sheetView>
  </sheetViews>
  <sheetFormatPr defaultColWidth="9.00390625" defaultRowHeight="15" customHeight="1"/>
  <cols>
    <col min="1" max="1" width="1.75390625" style="204" customWidth="1"/>
    <col min="2" max="3" width="10.75390625" style="204" customWidth="1"/>
    <col min="4" max="35" width="5.875" style="204" customWidth="1"/>
    <col min="36" max="16384" width="12.75390625" style="204" customWidth="1"/>
  </cols>
  <sheetData>
    <row r="4" ht="15" customHeight="1">
      <c r="B4" s="1" t="s">
        <v>53</v>
      </c>
    </row>
    <row r="6" spans="2:35" ht="10.5" customHeight="1">
      <c r="B6" s="150" t="s">
        <v>286</v>
      </c>
      <c r="C6" s="151"/>
      <c r="D6" s="205" t="s">
        <v>284</v>
      </c>
      <c r="E6" s="206" t="s">
        <v>285</v>
      </c>
      <c r="F6" s="206" t="s">
        <v>287</v>
      </c>
      <c r="G6" s="207" t="s">
        <v>283</v>
      </c>
      <c r="H6" s="205">
        <v>1</v>
      </c>
      <c r="I6" s="206">
        <v>2</v>
      </c>
      <c r="J6" s="206">
        <v>3</v>
      </c>
      <c r="K6" s="206">
        <v>4</v>
      </c>
      <c r="L6" s="206">
        <v>5</v>
      </c>
      <c r="M6" s="206">
        <v>6</v>
      </c>
      <c r="N6" s="206">
        <v>7</v>
      </c>
      <c r="O6" s="206">
        <v>8</v>
      </c>
      <c r="P6" s="206">
        <v>9</v>
      </c>
      <c r="Q6" s="206">
        <v>10</v>
      </c>
      <c r="R6" s="206">
        <v>11</v>
      </c>
      <c r="S6" s="206">
        <v>12</v>
      </c>
      <c r="T6" s="206">
        <v>13</v>
      </c>
      <c r="U6" s="206">
        <v>14</v>
      </c>
      <c r="V6" s="206">
        <v>15</v>
      </c>
      <c r="W6" s="206">
        <v>16</v>
      </c>
      <c r="X6" s="206">
        <v>17</v>
      </c>
      <c r="Y6" s="206">
        <v>18</v>
      </c>
      <c r="Z6" s="206">
        <v>19</v>
      </c>
      <c r="AA6" s="206">
        <v>20</v>
      </c>
      <c r="AB6" s="206">
        <v>21</v>
      </c>
      <c r="AC6" s="206">
        <v>22</v>
      </c>
      <c r="AD6" s="206">
        <v>23</v>
      </c>
      <c r="AE6" s="206">
        <v>24</v>
      </c>
      <c r="AF6" s="206">
        <v>25</v>
      </c>
      <c r="AG6" s="206">
        <v>26</v>
      </c>
      <c r="AH6" s="206">
        <v>27</v>
      </c>
      <c r="AI6" s="207">
        <v>28</v>
      </c>
    </row>
    <row r="7" spans="2:35" ht="10.5" customHeight="1">
      <c r="B7" s="208" t="s">
        <v>168</v>
      </c>
      <c r="C7" s="209">
        <f>IF('E-1-1'!K9="","",'E-1-1'!K9)</f>
      </c>
      <c r="D7" s="210">
        <f>'E-1-1'!L9</f>
        <v>0</v>
      </c>
      <c r="E7" s="211">
        <f>D7*0.1</f>
        <v>0</v>
      </c>
      <c r="F7" s="310"/>
      <c r="G7" s="212">
        <v>0</v>
      </c>
      <c r="H7" s="213">
        <f>IF(H$6&gt;$G7,IF(H$6-$G7&gt;$F7,0,SLN($D7,$E7,$F7)),0)</f>
        <v>0</v>
      </c>
      <c r="I7" s="211">
        <f>IF(I$6&gt;$G7,IF(I$6-$G7&gt;$F7,0,SLN($D7,$E7,$F7)),0)</f>
        <v>0</v>
      </c>
      <c r="J7" s="211">
        <f aca="true" t="shared" si="0" ref="J7:AI14">IF(J$6&gt;$G7,IF(J$6-$G7&gt;$F7,0,SLN($D7,$E7,$F7)),0)</f>
        <v>0</v>
      </c>
      <c r="K7" s="211">
        <f t="shared" si="0"/>
        <v>0</v>
      </c>
      <c r="L7" s="211">
        <f t="shared" si="0"/>
        <v>0</v>
      </c>
      <c r="M7" s="211">
        <f t="shared" si="0"/>
        <v>0</v>
      </c>
      <c r="N7" s="211">
        <f t="shared" si="0"/>
        <v>0</v>
      </c>
      <c r="O7" s="211">
        <f t="shared" si="0"/>
        <v>0</v>
      </c>
      <c r="P7" s="211">
        <f t="shared" si="0"/>
        <v>0</v>
      </c>
      <c r="Q7" s="211">
        <f t="shared" si="0"/>
        <v>0</v>
      </c>
      <c r="R7" s="211">
        <f t="shared" si="0"/>
        <v>0</v>
      </c>
      <c r="S7" s="211">
        <f t="shared" si="0"/>
        <v>0</v>
      </c>
      <c r="T7" s="211">
        <f t="shared" si="0"/>
        <v>0</v>
      </c>
      <c r="U7" s="211">
        <f t="shared" si="0"/>
        <v>0</v>
      </c>
      <c r="V7" s="211">
        <f t="shared" si="0"/>
        <v>0</v>
      </c>
      <c r="W7" s="211">
        <f t="shared" si="0"/>
        <v>0</v>
      </c>
      <c r="X7" s="211">
        <f t="shared" si="0"/>
        <v>0</v>
      </c>
      <c r="Y7" s="211">
        <f t="shared" si="0"/>
        <v>0</v>
      </c>
      <c r="Z7" s="211">
        <f t="shared" si="0"/>
        <v>0</v>
      </c>
      <c r="AA7" s="211">
        <f t="shared" si="0"/>
        <v>0</v>
      </c>
      <c r="AB7" s="211">
        <f t="shared" si="0"/>
        <v>0</v>
      </c>
      <c r="AC7" s="211">
        <f t="shared" si="0"/>
        <v>0</v>
      </c>
      <c r="AD7" s="211">
        <f t="shared" si="0"/>
        <v>0</v>
      </c>
      <c r="AE7" s="211">
        <f t="shared" si="0"/>
        <v>0</v>
      </c>
      <c r="AF7" s="211">
        <f t="shared" si="0"/>
        <v>0</v>
      </c>
      <c r="AG7" s="211">
        <f t="shared" si="0"/>
        <v>0</v>
      </c>
      <c r="AH7" s="211">
        <f t="shared" si="0"/>
        <v>0</v>
      </c>
      <c r="AI7" s="214">
        <f t="shared" si="0"/>
        <v>0</v>
      </c>
    </row>
    <row r="8" spans="2:35" ht="10.5" customHeight="1">
      <c r="B8" s="215"/>
      <c r="C8" s="216">
        <f>IF('E-1-1'!K10="","",'E-1-1'!K10)</f>
      </c>
      <c r="D8" s="217">
        <f>'E-1-1'!L10</f>
        <v>0</v>
      </c>
      <c r="E8" s="218">
        <f aca="true" t="shared" si="1" ref="E8:E39">D8*0.1</f>
        <v>0</v>
      </c>
      <c r="F8" s="311"/>
      <c r="G8" s="219">
        <v>0</v>
      </c>
      <c r="H8" s="220">
        <f aca="true" t="shared" si="2" ref="H8:X14">IF(H$6&gt;$G8,IF(H$6-$G8&gt;$F8,0,SLN($D8,$E8,$F8)),0)</f>
        <v>0</v>
      </c>
      <c r="I8" s="218">
        <f t="shared" si="2"/>
        <v>0</v>
      </c>
      <c r="J8" s="218">
        <f t="shared" si="2"/>
        <v>0</v>
      </c>
      <c r="K8" s="218">
        <f t="shared" si="2"/>
        <v>0</v>
      </c>
      <c r="L8" s="218">
        <f t="shared" si="2"/>
        <v>0</v>
      </c>
      <c r="M8" s="218">
        <f t="shared" si="2"/>
        <v>0</v>
      </c>
      <c r="N8" s="218">
        <f t="shared" si="2"/>
        <v>0</v>
      </c>
      <c r="O8" s="218">
        <f t="shared" si="2"/>
        <v>0</v>
      </c>
      <c r="P8" s="218">
        <f t="shared" si="2"/>
        <v>0</v>
      </c>
      <c r="Q8" s="218">
        <f t="shared" si="2"/>
        <v>0</v>
      </c>
      <c r="R8" s="218">
        <f t="shared" si="2"/>
        <v>0</v>
      </c>
      <c r="S8" s="218">
        <f t="shared" si="2"/>
        <v>0</v>
      </c>
      <c r="T8" s="218">
        <f t="shared" si="2"/>
        <v>0</v>
      </c>
      <c r="U8" s="218">
        <f t="shared" si="2"/>
        <v>0</v>
      </c>
      <c r="V8" s="218">
        <f t="shared" si="2"/>
        <v>0</v>
      </c>
      <c r="W8" s="218">
        <f t="shared" si="2"/>
        <v>0</v>
      </c>
      <c r="X8" s="218">
        <f t="shared" si="2"/>
        <v>0</v>
      </c>
      <c r="Y8" s="218">
        <f t="shared" si="0"/>
        <v>0</v>
      </c>
      <c r="Z8" s="218">
        <f t="shared" si="0"/>
        <v>0</v>
      </c>
      <c r="AA8" s="218">
        <f t="shared" si="0"/>
        <v>0</v>
      </c>
      <c r="AB8" s="218">
        <f t="shared" si="0"/>
        <v>0</v>
      </c>
      <c r="AC8" s="218">
        <f t="shared" si="0"/>
        <v>0</v>
      </c>
      <c r="AD8" s="218">
        <f t="shared" si="0"/>
        <v>0</v>
      </c>
      <c r="AE8" s="218">
        <f t="shared" si="0"/>
        <v>0</v>
      </c>
      <c r="AF8" s="218">
        <f t="shared" si="0"/>
        <v>0</v>
      </c>
      <c r="AG8" s="218">
        <f t="shared" si="0"/>
        <v>0</v>
      </c>
      <c r="AH8" s="218">
        <f t="shared" si="0"/>
        <v>0</v>
      </c>
      <c r="AI8" s="221">
        <f t="shared" si="0"/>
        <v>0</v>
      </c>
    </row>
    <row r="9" spans="2:35" ht="10.5" customHeight="1">
      <c r="B9" s="215"/>
      <c r="C9" s="216">
        <f>IF('E-1-1'!K11="","",'E-1-1'!K11)</f>
      </c>
      <c r="D9" s="217">
        <f>'E-1-1'!L11</f>
        <v>0</v>
      </c>
      <c r="E9" s="218">
        <f t="shared" si="1"/>
        <v>0</v>
      </c>
      <c r="F9" s="311"/>
      <c r="G9" s="219">
        <v>0</v>
      </c>
      <c r="H9" s="220">
        <f t="shared" si="2"/>
        <v>0</v>
      </c>
      <c r="I9" s="218">
        <f t="shared" si="2"/>
        <v>0</v>
      </c>
      <c r="J9" s="218">
        <f t="shared" si="2"/>
        <v>0</v>
      </c>
      <c r="K9" s="218">
        <f t="shared" si="2"/>
        <v>0</v>
      </c>
      <c r="L9" s="218">
        <f t="shared" si="2"/>
        <v>0</v>
      </c>
      <c r="M9" s="218">
        <f t="shared" si="2"/>
        <v>0</v>
      </c>
      <c r="N9" s="218">
        <f t="shared" si="2"/>
        <v>0</v>
      </c>
      <c r="O9" s="218">
        <f t="shared" si="2"/>
        <v>0</v>
      </c>
      <c r="P9" s="218">
        <f t="shared" si="0"/>
        <v>0</v>
      </c>
      <c r="Q9" s="218">
        <f t="shared" si="0"/>
        <v>0</v>
      </c>
      <c r="R9" s="218">
        <f t="shared" si="0"/>
        <v>0</v>
      </c>
      <c r="S9" s="218">
        <f t="shared" si="0"/>
        <v>0</v>
      </c>
      <c r="T9" s="218">
        <f t="shared" si="0"/>
        <v>0</v>
      </c>
      <c r="U9" s="218">
        <f t="shared" si="0"/>
        <v>0</v>
      </c>
      <c r="V9" s="218">
        <f t="shared" si="0"/>
        <v>0</v>
      </c>
      <c r="W9" s="218">
        <f t="shared" si="0"/>
        <v>0</v>
      </c>
      <c r="X9" s="218">
        <f t="shared" si="0"/>
        <v>0</v>
      </c>
      <c r="Y9" s="218">
        <f t="shared" si="0"/>
        <v>0</v>
      </c>
      <c r="Z9" s="218">
        <f t="shared" si="0"/>
        <v>0</v>
      </c>
      <c r="AA9" s="218">
        <f t="shared" si="0"/>
        <v>0</v>
      </c>
      <c r="AB9" s="218">
        <f t="shared" si="0"/>
        <v>0</v>
      </c>
      <c r="AC9" s="218">
        <f t="shared" si="0"/>
        <v>0</v>
      </c>
      <c r="AD9" s="218">
        <f t="shared" si="0"/>
        <v>0</v>
      </c>
      <c r="AE9" s="218">
        <f t="shared" si="0"/>
        <v>0</v>
      </c>
      <c r="AF9" s="218">
        <f t="shared" si="0"/>
        <v>0</v>
      </c>
      <c r="AG9" s="218">
        <f t="shared" si="0"/>
        <v>0</v>
      </c>
      <c r="AH9" s="218">
        <f t="shared" si="0"/>
        <v>0</v>
      </c>
      <c r="AI9" s="221">
        <f t="shared" si="0"/>
        <v>0</v>
      </c>
    </row>
    <row r="10" spans="2:35" ht="10.5" customHeight="1">
      <c r="B10" s="215"/>
      <c r="C10" s="216">
        <f>IF('E-1-1'!K12="","",'E-1-1'!K12)</f>
      </c>
      <c r="D10" s="217">
        <f>'E-1-1'!L12</f>
        <v>0</v>
      </c>
      <c r="E10" s="218">
        <f t="shared" si="1"/>
        <v>0</v>
      </c>
      <c r="F10" s="311"/>
      <c r="G10" s="219">
        <v>0</v>
      </c>
      <c r="H10" s="220">
        <f t="shared" si="2"/>
        <v>0</v>
      </c>
      <c r="I10" s="218">
        <f t="shared" si="2"/>
        <v>0</v>
      </c>
      <c r="J10" s="218">
        <f t="shared" si="2"/>
        <v>0</v>
      </c>
      <c r="K10" s="218">
        <f t="shared" si="2"/>
        <v>0</v>
      </c>
      <c r="L10" s="218">
        <f t="shared" si="2"/>
        <v>0</v>
      </c>
      <c r="M10" s="218">
        <f t="shared" si="2"/>
        <v>0</v>
      </c>
      <c r="N10" s="218">
        <f t="shared" si="2"/>
        <v>0</v>
      </c>
      <c r="O10" s="218">
        <f t="shared" si="2"/>
        <v>0</v>
      </c>
      <c r="P10" s="218">
        <f t="shared" si="0"/>
        <v>0</v>
      </c>
      <c r="Q10" s="218">
        <f t="shared" si="0"/>
        <v>0</v>
      </c>
      <c r="R10" s="218">
        <f t="shared" si="0"/>
        <v>0</v>
      </c>
      <c r="S10" s="218">
        <f t="shared" si="0"/>
        <v>0</v>
      </c>
      <c r="T10" s="218">
        <f t="shared" si="0"/>
        <v>0</v>
      </c>
      <c r="U10" s="218">
        <f t="shared" si="0"/>
        <v>0</v>
      </c>
      <c r="V10" s="218">
        <f t="shared" si="0"/>
        <v>0</v>
      </c>
      <c r="W10" s="218">
        <f t="shared" si="0"/>
        <v>0</v>
      </c>
      <c r="X10" s="218">
        <f t="shared" si="0"/>
        <v>0</v>
      </c>
      <c r="Y10" s="218">
        <f t="shared" si="0"/>
        <v>0</v>
      </c>
      <c r="Z10" s="218">
        <f t="shared" si="0"/>
        <v>0</v>
      </c>
      <c r="AA10" s="218">
        <f t="shared" si="0"/>
        <v>0</v>
      </c>
      <c r="AB10" s="218">
        <f t="shared" si="0"/>
        <v>0</v>
      </c>
      <c r="AC10" s="218">
        <f t="shared" si="0"/>
        <v>0</v>
      </c>
      <c r="AD10" s="218">
        <f t="shared" si="0"/>
        <v>0</v>
      </c>
      <c r="AE10" s="218">
        <f t="shared" si="0"/>
        <v>0</v>
      </c>
      <c r="AF10" s="218">
        <f t="shared" si="0"/>
        <v>0</v>
      </c>
      <c r="AG10" s="218">
        <f t="shared" si="0"/>
        <v>0</v>
      </c>
      <c r="AH10" s="218">
        <f t="shared" si="0"/>
        <v>0</v>
      </c>
      <c r="AI10" s="221">
        <f t="shared" si="0"/>
        <v>0</v>
      </c>
    </row>
    <row r="11" spans="2:35" ht="10.5" customHeight="1">
      <c r="B11" s="215"/>
      <c r="C11" s="216">
        <f>IF('E-1-1'!K13="","",'E-1-1'!K13)</f>
      </c>
      <c r="D11" s="217">
        <f>'E-1-1'!L13</f>
        <v>0</v>
      </c>
      <c r="E11" s="218">
        <f t="shared" si="1"/>
        <v>0</v>
      </c>
      <c r="F11" s="311"/>
      <c r="G11" s="219">
        <v>0</v>
      </c>
      <c r="H11" s="220">
        <f t="shared" si="2"/>
        <v>0</v>
      </c>
      <c r="I11" s="218">
        <f t="shared" si="2"/>
        <v>0</v>
      </c>
      <c r="J11" s="218">
        <f t="shared" si="2"/>
        <v>0</v>
      </c>
      <c r="K11" s="218">
        <f t="shared" si="2"/>
        <v>0</v>
      </c>
      <c r="L11" s="218">
        <f t="shared" si="2"/>
        <v>0</v>
      </c>
      <c r="M11" s="218">
        <f t="shared" si="2"/>
        <v>0</v>
      </c>
      <c r="N11" s="218">
        <f t="shared" si="2"/>
        <v>0</v>
      </c>
      <c r="O11" s="218">
        <f t="shared" si="2"/>
        <v>0</v>
      </c>
      <c r="P11" s="218">
        <f t="shared" si="0"/>
        <v>0</v>
      </c>
      <c r="Q11" s="218">
        <f t="shared" si="0"/>
        <v>0</v>
      </c>
      <c r="R11" s="218">
        <f t="shared" si="0"/>
        <v>0</v>
      </c>
      <c r="S11" s="218">
        <f t="shared" si="0"/>
        <v>0</v>
      </c>
      <c r="T11" s="218">
        <f t="shared" si="0"/>
        <v>0</v>
      </c>
      <c r="U11" s="218">
        <f t="shared" si="0"/>
        <v>0</v>
      </c>
      <c r="V11" s="218">
        <f t="shared" si="0"/>
        <v>0</v>
      </c>
      <c r="W11" s="218">
        <f t="shared" si="0"/>
        <v>0</v>
      </c>
      <c r="X11" s="218">
        <f t="shared" si="0"/>
        <v>0</v>
      </c>
      <c r="Y11" s="218">
        <f t="shared" si="0"/>
        <v>0</v>
      </c>
      <c r="Z11" s="218">
        <f t="shared" si="0"/>
        <v>0</v>
      </c>
      <c r="AA11" s="218">
        <f t="shared" si="0"/>
        <v>0</v>
      </c>
      <c r="AB11" s="218">
        <f t="shared" si="0"/>
        <v>0</v>
      </c>
      <c r="AC11" s="218">
        <f t="shared" si="0"/>
        <v>0</v>
      </c>
      <c r="AD11" s="218">
        <f t="shared" si="0"/>
        <v>0</v>
      </c>
      <c r="AE11" s="218">
        <f t="shared" si="0"/>
        <v>0</v>
      </c>
      <c r="AF11" s="218">
        <f t="shared" si="0"/>
        <v>0</v>
      </c>
      <c r="AG11" s="218">
        <f t="shared" si="0"/>
        <v>0</v>
      </c>
      <c r="AH11" s="218">
        <f t="shared" si="0"/>
        <v>0</v>
      </c>
      <c r="AI11" s="221">
        <f t="shared" si="0"/>
        <v>0</v>
      </c>
    </row>
    <row r="12" spans="2:35" ht="10.5" customHeight="1">
      <c r="B12" s="215"/>
      <c r="C12" s="216">
        <f>IF('E-1-1'!K14="","",'E-1-1'!K14)</f>
      </c>
      <c r="D12" s="217">
        <f>'E-1-1'!L14</f>
        <v>0</v>
      </c>
      <c r="E12" s="218">
        <f t="shared" si="1"/>
        <v>0</v>
      </c>
      <c r="F12" s="311"/>
      <c r="G12" s="219">
        <v>0</v>
      </c>
      <c r="H12" s="220">
        <f t="shared" si="2"/>
        <v>0</v>
      </c>
      <c r="I12" s="218">
        <f t="shared" si="2"/>
        <v>0</v>
      </c>
      <c r="J12" s="218">
        <f t="shared" si="2"/>
        <v>0</v>
      </c>
      <c r="K12" s="218">
        <f t="shared" si="2"/>
        <v>0</v>
      </c>
      <c r="L12" s="218">
        <f t="shared" si="2"/>
        <v>0</v>
      </c>
      <c r="M12" s="218">
        <f t="shared" si="2"/>
        <v>0</v>
      </c>
      <c r="N12" s="218">
        <f t="shared" si="2"/>
        <v>0</v>
      </c>
      <c r="O12" s="218">
        <f t="shared" si="2"/>
        <v>0</v>
      </c>
      <c r="P12" s="218">
        <f t="shared" si="0"/>
        <v>0</v>
      </c>
      <c r="Q12" s="218">
        <f t="shared" si="0"/>
        <v>0</v>
      </c>
      <c r="R12" s="218">
        <f t="shared" si="0"/>
        <v>0</v>
      </c>
      <c r="S12" s="218">
        <f t="shared" si="0"/>
        <v>0</v>
      </c>
      <c r="T12" s="218">
        <f t="shared" si="0"/>
        <v>0</v>
      </c>
      <c r="U12" s="218">
        <f t="shared" si="0"/>
        <v>0</v>
      </c>
      <c r="V12" s="218">
        <f t="shared" si="0"/>
        <v>0</v>
      </c>
      <c r="W12" s="218">
        <f t="shared" si="0"/>
        <v>0</v>
      </c>
      <c r="X12" s="218">
        <f t="shared" si="0"/>
        <v>0</v>
      </c>
      <c r="Y12" s="218">
        <f t="shared" si="0"/>
        <v>0</v>
      </c>
      <c r="Z12" s="218">
        <f t="shared" si="0"/>
        <v>0</v>
      </c>
      <c r="AA12" s="218">
        <f t="shared" si="0"/>
        <v>0</v>
      </c>
      <c r="AB12" s="218">
        <f t="shared" si="0"/>
        <v>0</v>
      </c>
      <c r="AC12" s="218">
        <f t="shared" si="0"/>
        <v>0</v>
      </c>
      <c r="AD12" s="218">
        <f t="shared" si="0"/>
        <v>0</v>
      </c>
      <c r="AE12" s="218">
        <f t="shared" si="0"/>
        <v>0</v>
      </c>
      <c r="AF12" s="218">
        <f t="shared" si="0"/>
        <v>0</v>
      </c>
      <c r="AG12" s="218">
        <f t="shared" si="0"/>
        <v>0</v>
      </c>
      <c r="AH12" s="218">
        <f t="shared" si="0"/>
        <v>0</v>
      </c>
      <c r="AI12" s="221">
        <f t="shared" si="0"/>
        <v>0</v>
      </c>
    </row>
    <row r="13" spans="2:35" ht="10.5" customHeight="1">
      <c r="B13" s="215"/>
      <c r="C13" s="216">
        <f>IF('E-1-1'!K15="","",'E-1-1'!K15)</f>
      </c>
      <c r="D13" s="217">
        <f>'E-1-1'!L15</f>
        <v>0</v>
      </c>
      <c r="E13" s="218">
        <f t="shared" si="1"/>
        <v>0</v>
      </c>
      <c r="F13" s="311"/>
      <c r="G13" s="219">
        <v>0</v>
      </c>
      <c r="H13" s="220">
        <f t="shared" si="2"/>
        <v>0</v>
      </c>
      <c r="I13" s="218">
        <f t="shared" si="2"/>
        <v>0</v>
      </c>
      <c r="J13" s="218">
        <f t="shared" si="2"/>
        <v>0</v>
      </c>
      <c r="K13" s="218">
        <f t="shared" si="2"/>
        <v>0</v>
      </c>
      <c r="L13" s="218">
        <f t="shared" si="2"/>
        <v>0</v>
      </c>
      <c r="M13" s="218">
        <f t="shared" si="2"/>
        <v>0</v>
      </c>
      <c r="N13" s="218">
        <f t="shared" si="2"/>
        <v>0</v>
      </c>
      <c r="O13" s="218">
        <f t="shared" si="2"/>
        <v>0</v>
      </c>
      <c r="P13" s="218">
        <f t="shared" si="0"/>
        <v>0</v>
      </c>
      <c r="Q13" s="218">
        <f t="shared" si="0"/>
        <v>0</v>
      </c>
      <c r="R13" s="218">
        <f t="shared" si="0"/>
        <v>0</v>
      </c>
      <c r="S13" s="218">
        <f t="shared" si="0"/>
        <v>0</v>
      </c>
      <c r="T13" s="218">
        <f t="shared" si="0"/>
        <v>0</v>
      </c>
      <c r="U13" s="218">
        <f t="shared" si="0"/>
        <v>0</v>
      </c>
      <c r="V13" s="218">
        <f t="shared" si="0"/>
        <v>0</v>
      </c>
      <c r="W13" s="218">
        <f t="shared" si="0"/>
        <v>0</v>
      </c>
      <c r="X13" s="218">
        <f t="shared" si="0"/>
        <v>0</v>
      </c>
      <c r="Y13" s="218">
        <f t="shared" si="0"/>
        <v>0</v>
      </c>
      <c r="Z13" s="218">
        <f t="shared" si="0"/>
        <v>0</v>
      </c>
      <c r="AA13" s="218">
        <f t="shared" si="0"/>
        <v>0</v>
      </c>
      <c r="AB13" s="218">
        <f t="shared" si="0"/>
        <v>0</v>
      </c>
      <c r="AC13" s="218">
        <f t="shared" si="0"/>
        <v>0</v>
      </c>
      <c r="AD13" s="218">
        <f t="shared" si="0"/>
        <v>0</v>
      </c>
      <c r="AE13" s="218">
        <f t="shared" si="0"/>
        <v>0</v>
      </c>
      <c r="AF13" s="218">
        <f t="shared" si="0"/>
        <v>0</v>
      </c>
      <c r="AG13" s="218">
        <f t="shared" si="0"/>
        <v>0</v>
      </c>
      <c r="AH13" s="218">
        <f t="shared" si="0"/>
        <v>0</v>
      </c>
      <c r="AI13" s="221">
        <f t="shared" si="0"/>
        <v>0</v>
      </c>
    </row>
    <row r="14" spans="2:35" ht="10.5" customHeight="1">
      <c r="B14" s="215"/>
      <c r="C14" s="222">
        <f>IF('E-1-1'!K16="","",'E-1-1'!K16)</f>
      </c>
      <c r="D14" s="223">
        <f>'E-1-1'!L16</f>
        <v>0</v>
      </c>
      <c r="E14" s="224">
        <f t="shared" si="1"/>
        <v>0</v>
      </c>
      <c r="F14" s="312"/>
      <c r="G14" s="225">
        <v>0</v>
      </c>
      <c r="H14" s="226">
        <f t="shared" si="2"/>
        <v>0</v>
      </c>
      <c r="I14" s="224">
        <f t="shared" si="2"/>
        <v>0</v>
      </c>
      <c r="J14" s="224">
        <f t="shared" si="2"/>
        <v>0</v>
      </c>
      <c r="K14" s="224">
        <f t="shared" si="2"/>
        <v>0</v>
      </c>
      <c r="L14" s="224">
        <f t="shared" si="2"/>
        <v>0</v>
      </c>
      <c r="M14" s="224">
        <f t="shared" si="2"/>
        <v>0</v>
      </c>
      <c r="N14" s="224">
        <f t="shared" si="2"/>
        <v>0</v>
      </c>
      <c r="O14" s="224">
        <f t="shared" si="2"/>
        <v>0</v>
      </c>
      <c r="P14" s="224">
        <f t="shared" si="0"/>
        <v>0</v>
      </c>
      <c r="Q14" s="224">
        <f t="shared" si="0"/>
        <v>0</v>
      </c>
      <c r="R14" s="224">
        <f t="shared" si="0"/>
        <v>0</v>
      </c>
      <c r="S14" s="224">
        <f t="shared" si="0"/>
        <v>0</v>
      </c>
      <c r="T14" s="224">
        <f t="shared" si="0"/>
        <v>0</v>
      </c>
      <c r="U14" s="224">
        <f t="shared" si="0"/>
        <v>0</v>
      </c>
      <c r="V14" s="224">
        <f t="shared" si="0"/>
        <v>0</v>
      </c>
      <c r="W14" s="224">
        <f t="shared" si="0"/>
        <v>0</v>
      </c>
      <c r="X14" s="224">
        <f t="shared" si="0"/>
        <v>0</v>
      </c>
      <c r="Y14" s="224">
        <f t="shared" si="0"/>
        <v>0</v>
      </c>
      <c r="Z14" s="224">
        <f t="shared" si="0"/>
        <v>0</v>
      </c>
      <c r="AA14" s="224">
        <f t="shared" si="0"/>
        <v>0</v>
      </c>
      <c r="AB14" s="224">
        <f t="shared" si="0"/>
        <v>0</v>
      </c>
      <c r="AC14" s="224">
        <f t="shared" si="0"/>
        <v>0</v>
      </c>
      <c r="AD14" s="224">
        <f t="shared" si="0"/>
        <v>0</v>
      </c>
      <c r="AE14" s="224">
        <f t="shared" si="0"/>
        <v>0</v>
      </c>
      <c r="AF14" s="224">
        <f t="shared" si="0"/>
        <v>0</v>
      </c>
      <c r="AG14" s="224">
        <f t="shared" si="0"/>
        <v>0</v>
      </c>
      <c r="AH14" s="224">
        <f t="shared" si="0"/>
        <v>0</v>
      </c>
      <c r="AI14" s="227">
        <f t="shared" si="0"/>
        <v>0</v>
      </c>
    </row>
    <row r="15" spans="2:35" ht="10.5" customHeight="1">
      <c r="B15" s="228"/>
      <c r="C15" s="229" t="str">
        <f>IF('E-1-1'!K17="","",'E-1-1'!K17)</f>
        <v>小計</v>
      </c>
      <c r="D15" s="230" t="s">
        <v>295</v>
      </c>
      <c r="E15" s="231" t="s">
        <v>295</v>
      </c>
      <c r="F15" s="231" t="s">
        <v>295</v>
      </c>
      <c r="G15" s="232" t="s">
        <v>295</v>
      </c>
      <c r="H15" s="233">
        <f>SUM(H7:H14)</f>
        <v>0</v>
      </c>
      <c r="I15" s="234">
        <f>SUM(I7:I14)</f>
        <v>0</v>
      </c>
      <c r="J15" s="234">
        <f aca="true" t="shared" si="3" ref="J15:P15">SUM(J7:J14)</f>
        <v>0</v>
      </c>
      <c r="K15" s="234">
        <f t="shared" si="3"/>
        <v>0</v>
      </c>
      <c r="L15" s="234">
        <f t="shared" si="3"/>
        <v>0</v>
      </c>
      <c r="M15" s="234">
        <f t="shared" si="3"/>
        <v>0</v>
      </c>
      <c r="N15" s="234">
        <f t="shared" si="3"/>
        <v>0</v>
      </c>
      <c r="O15" s="234">
        <f t="shared" si="3"/>
        <v>0</v>
      </c>
      <c r="P15" s="234">
        <f t="shared" si="3"/>
        <v>0</v>
      </c>
      <c r="Q15" s="234">
        <f aca="true" t="shared" si="4" ref="Q15:AI15">SUM(Q7:Q14)</f>
        <v>0</v>
      </c>
      <c r="R15" s="234">
        <f t="shared" si="4"/>
        <v>0</v>
      </c>
      <c r="S15" s="234">
        <f t="shared" si="4"/>
        <v>0</v>
      </c>
      <c r="T15" s="234">
        <f t="shared" si="4"/>
        <v>0</v>
      </c>
      <c r="U15" s="234">
        <f t="shared" si="4"/>
        <v>0</v>
      </c>
      <c r="V15" s="234">
        <f t="shared" si="4"/>
        <v>0</v>
      </c>
      <c r="W15" s="234">
        <f t="shared" si="4"/>
        <v>0</v>
      </c>
      <c r="X15" s="234">
        <f t="shared" si="4"/>
        <v>0</v>
      </c>
      <c r="Y15" s="234">
        <f t="shared" si="4"/>
        <v>0</v>
      </c>
      <c r="Z15" s="234">
        <f t="shared" si="4"/>
        <v>0</v>
      </c>
      <c r="AA15" s="234">
        <f t="shared" si="4"/>
        <v>0</v>
      </c>
      <c r="AB15" s="234">
        <f t="shared" si="4"/>
        <v>0</v>
      </c>
      <c r="AC15" s="234">
        <f t="shared" si="4"/>
        <v>0</v>
      </c>
      <c r="AD15" s="234">
        <f t="shared" si="4"/>
        <v>0</v>
      </c>
      <c r="AE15" s="234">
        <f t="shared" si="4"/>
        <v>0</v>
      </c>
      <c r="AF15" s="234">
        <f t="shared" si="4"/>
        <v>0</v>
      </c>
      <c r="AG15" s="234">
        <f t="shared" si="4"/>
        <v>0</v>
      </c>
      <c r="AH15" s="234">
        <f t="shared" si="4"/>
        <v>0</v>
      </c>
      <c r="AI15" s="235">
        <f t="shared" si="4"/>
        <v>0</v>
      </c>
    </row>
    <row r="16" spans="2:35" ht="10.5" customHeight="1">
      <c r="B16" s="208" t="s">
        <v>333</v>
      </c>
      <c r="C16" s="236" t="str">
        <f>IF('E-1-1'!K18="","",'E-1-1'!K18)</f>
        <v>セキュリティ設備</v>
      </c>
      <c r="D16" s="237">
        <f>'E-1-1'!L18</f>
        <v>0</v>
      </c>
      <c r="E16" s="238">
        <f t="shared" si="1"/>
        <v>0</v>
      </c>
      <c r="F16" s="313"/>
      <c r="G16" s="239">
        <v>0</v>
      </c>
      <c r="H16" s="240">
        <f aca="true" t="shared" si="5" ref="H16:X23">IF(H$6&gt;$G16,IF(H$6-$G16&gt;$F16,0,SLN($D16,$E16,$F16)),0)</f>
        <v>0</v>
      </c>
      <c r="I16" s="238">
        <f t="shared" si="5"/>
        <v>0</v>
      </c>
      <c r="J16" s="238">
        <f t="shared" si="5"/>
        <v>0</v>
      </c>
      <c r="K16" s="238">
        <f t="shared" si="5"/>
        <v>0</v>
      </c>
      <c r="L16" s="238">
        <f t="shared" si="5"/>
        <v>0</v>
      </c>
      <c r="M16" s="238">
        <f t="shared" si="5"/>
        <v>0</v>
      </c>
      <c r="N16" s="238">
        <f t="shared" si="5"/>
        <v>0</v>
      </c>
      <c r="O16" s="238">
        <f t="shared" si="5"/>
        <v>0</v>
      </c>
      <c r="P16" s="238">
        <f t="shared" si="5"/>
        <v>0</v>
      </c>
      <c r="Q16" s="238">
        <f t="shared" si="5"/>
        <v>0</v>
      </c>
      <c r="R16" s="238">
        <f t="shared" si="5"/>
        <v>0</v>
      </c>
      <c r="S16" s="238">
        <f t="shared" si="5"/>
        <v>0</v>
      </c>
      <c r="T16" s="238">
        <f t="shared" si="5"/>
        <v>0</v>
      </c>
      <c r="U16" s="238">
        <f t="shared" si="5"/>
        <v>0</v>
      </c>
      <c r="V16" s="238">
        <f t="shared" si="5"/>
        <v>0</v>
      </c>
      <c r="W16" s="238">
        <f t="shared" si="5"/>
        <v>0</v>
      </c>
      <c r="X16" s="238">
        <f t="shared" si="5"/>
        <v>0</v>
      </c>
      <c r="Y16" s="238">
        <f aca="true" t="shared" si="6" ref="P16:AI23">IF(Y$6&gt;$G16,IF(Y$6-$G16&gt;$F16,0,SLN($D16,$E16,$F16)),0)</f>
        <v>0</v>
      </c>
      <c r="Z16" s="238">
        <f t="shared" si="6"/>
        <v>0</v>
      </c>
      <c r="AA16" s="238">
        <f t="shared" si="6"/>
        <v>0</v>
      </c>
      <c r="AB16" s="238">
        <f t="shared" si="6"/>
        <v>0</v>
      </c>
      <c r="AC16" s="238">
        <f t="shared" si="6"/>
        <v>0</v>
      </c>
      <c r="AD16" s="238">
        <f t="shared" si="6"/>
        <v>0</v>
      </c>
      <c r="AE16" s="238">
        <f t="shared" si="6"/>
        <v>0</v>
      </c>
      <c r="AF16" s="238">
        <f t="shared" si="6"/>
        <v>0</v>
      </c>
      <c r="AG16" s="238">
        <f t="shared" si="6"/>
        <v>0</v>
      </c>
      <c r="AH16" s="238">
        <f t="shared" si="6"/>
        <v>0</v>
      </c>
      <c r="AI16" s="241">
        <f t="shared" si="6"/>
        <v>0</v>
      </c>
    </row>
    <row r="17" spans="2:35" ht="10.5" customHeight="1">
      <c r="B17" s="215"/>
      <c r="C17" s="216" t="str">
        <f>IF('E-1-1'!K19="","",'E-1-1'!K19)</f>
        <v>FIS設備</v>
      </c>
      <c r="D17" s="217">
        <f>'E-1-1'!L19</f>
        <v>0</v>
      </c>
      <c r="E17" s="218">
        <f t="shared" si="1"/>
        <v>0</v>
      </c>
      <c r="F17" s="311"/>
      <c r="G17" s="219">
        <v>0</v>
      </c>
      <c r="H17" s="220">
        <f t="shared" si="5"/>
        <v>0</v>
      </c>
      <c r="I17" s="218">
        <f t="shared" si="5"/>
        <v>0</v>
      </c>
      <c r="J17" s="218">
        <f t="shared" si="5"/>
        <v>0</v>
      </c>
      <c r="K17" s="218">
        <f t="shared" si="5"/>
        <v>0</v>
      </c>
      <c r="L17" s="218">
        <f t="shared" si="5"/>
        <v>0</v>
      </c>
      <c r="M17" s="218">
        <f t="shared" si="5"/>
        <v>0</v>
      </c>
      <c r="N17" s="218">
        <f t="shared" si="5"/>
        <v>0</v>
      </c>
      <c r="O17" s="218">
        <f t="shared" si="5"/>
        <v>0</v>
      </c>
      <c r="P17" s="218">
        <f t="shared" si="6"/>
        <v>0</v>
      </c>
      <c r="Q17" s="218">
        <f t="shared" si="6"/>
        <v>0</v>
      </c>
      <c r="R17" s="218">
        <f t="shared" si="6"/>
        <v>0</v>
      </c>
      <c r="S17" s="218">
        <f t="shared" si="6"/>
        <v>0</v>
      </c>
      <c r="T17" s="218">
        <f t="shared" si="6"/>
        <v>0</v>
      </c>
      <c r="U17" s="218">
        <f t="shared" si="6"/>
        <v>0</v>
      </c>
      <c r="V17" s="218">
        <f t="shared" si="6"/>
        <v>0</v>
      </c>
      <c r="W17" s="218">
        <f t="shared" si="6"/>
        <v>0</v>
      </c>
      <c r="X17" s="218">
        <f t="shared" si="6"/>
        <v>0</v>
      </c>
      <c r="Y17" s="218">
        <f t="shared" si="6"/>
        <v>0</v>
      </c>
      <c r="Z17" s="218">
        <f t="shared" si="6"/>
        <v>0</v>
      </c>
      <c r="AA17" s="218">
        <f t="shared" si="6"/>
        <v>0</v>
      </c>
      <c r="AB17" s="218">
        <f t="shared" si="6"/>
        <v>0</v>
      </c>
      <c r="AC17" s="218">
        <f t="shared" si="6"/>
        <v>0</v>
      </c>
      <c r="AD17" s="218">
        <f t="shared" si="6"/>
        <v>0</v>
      </c>
      <c r="AE17" s="218">
        <f t="shared" si="6"/>
        <v>0</v>
      </c>
      <c r="AF17" s="218">
        <f t="shared" si="6"/>
        <v>0</v>
      </c>
      <c r="AG17" s="218">
        <f t="shared" si="6"/>
        <v>0</v>
      </c>
      <c r="AH17" s="218">
        <f t="shared" si="6"/>
        <v>0</v>
      </c>
      <c r="AI17" s="221">
        <f t="shared" si="6"/>
        <v>0</v>
      </c>
    </row>
    <row r="18" spans="2:35" ht="10.5" customHeight="1">
      <c r="B18" s="215"/>
      <c r="C18" s="216" t="str">
        <f>IF('E-1-1'!K20="","",'E-1-1'!K20)</f>
        <v>MSW設備</v>
      </c>
      <c r="D18" s="217">
        <f>'E-1-1'!L20</f>
        <v>0</v>
      </c>
      <c r="E18" s="218">
        <f t="shared" si="1"/>
        <v>0</v>
      </c>
      <c r="F18" s="311"/>
      <c r="G18" s="219">
        <v>0</v>
      </c>
      <c r="H18" s="220">
        <f t="shared" si="5"/>
        <v>0</v>
      </c>
      <c r="I18" s="218">
        <f t="shared" si="5"/>
        <v>0</v>
      </c>
      <c r="J18" s="218">
        <f t="shared" si="5"/>
        <v>0</v>
      </c>
      <c r="K18" s="218">
        <f t="shared" si="5"/>
        <v>0</v>
      </c>
      <c r="L18" s="218">
        <f t="shared" si="5"/>
        <v>0</v>
      </c>
      <c r="M18" s="218">
        <f t="shared" si="5"/>
        <v>0</v>
      </c>
      <c r="N18" s="218">
        <f t="shared" si="5"/>
        <v>0</v>
      </c>
      <c r="O18" s="218">
        <f t="shared" si="5"/>
        <v>0</v>
      </c>
      <c r="P18" s="218">
        <f t="shared" si="6"/>
        <v>0</v>
      </c>
      <c r="Q18" s="218">
        <f t="shared" si="6"/>
        <v>0</v>
      </c>
      <c r="R18" s="218">
        <f t="shared" si="6"/>
        <v>0</v>
      </c>
      <c r="S18" s="218">
        <f t="shared" si="6"/>
        <v>0</v>
      </c>
      <c r="T18" s="218">
        <f t="shared" si="6"/>
        <v>0</v>
      </c>
      <c r="U18" s="218">
        <f t="shared" si="6"/>
        <v>0</v>
      </c>
      <c r="V18" s="218">
        <f t="shared" si="6"/>
        <v>0</v>
      </c>
      <c r="W18" s="218">
        <f t="shared" si="6"/>
        <v>0</v>
      </c>
      <c r="X18" s="218">
        <f t="shared" si="6"/>
        <v>0</v>
      </c>
      <c r="Y18" s="218">
        <f t="shared" si="6"/>
        <v>0</v>
      </c>
      <c r="Z18" s="218">
        <f t="shared" si="6"/>
        <v>0</v>
      </c>
      <c r="AA18" s="218">
        <f t="shared" si="6"/>
        <v>0</v>
      </c>
      <c r="AB18" s="218">
        <f t="shared" si="6"/>
        <v>0</v>
      </c>
      <c r="AC18" s="218">
        <f t="shared" si="6"/>
        <v>0</v>
      </c>
      <c r="AD18" s="218">
        <f t="shared" si="6"/>
        <v>0</v>
      </c>
      <c r="AE18" s="218">
        <f t="shared" si="6"/>
        <v>0</v>
      </c>
      <c r="AF18" s="218">
        <f t="shared" si="6"/>
        <v>0</v>
      </c>
      <c r="AG18" s="218">
        <f t="shared" si="6"/>
        <v>0</v>
      </c>
      <c r="AH18" s="218">
        <f t="shared" si="6"/>
        <v>0</v>
      </c>
      <c r="AI18" s="221">
        <f t="shared" si="6"/>
        <v>0</v>
      </c>
    </row>
    <row r="19" spans="2:35" ht="10.5" customHeight="1">
      <c r="B19" s="215"/>
      <c r="C19" s="216" t="str">
        <f>IF('E-1-1'!K21="","",'E-1-1'!K21)</f>
        <v>PBB</v>
      </c>
      <c r="D19" s="217">
        <f>'E-1-1'!L21</f>
        <v>0</v>
      </c>
      <c r="E19" s="218">
        <f t="shared" si="1"/>
        <v>0</v>
      </c>
      <c r="F19" s="311"/>
      <c r="G19" s="219">
        <v>0</v>
      </c>
      <c r="H19" s="220">
        <f t="shared" si="5"/>
        <v>0</v>
      </c>
      <c r="I19" s="218">
        <f t="shared" si="5"/>
        <v>0</v>
      </c>
      <c r="J19" s="218">
        <f t="shared" si="5"/>
        <v>0</v>
      </c>
      <c r="K19" s="218">
        <f t="shared" si="5"/>
        <v>0</v>
      </c>
      <c r="L19" s="218">
        <f t="shared" si="5"/>
        <v>0</v>
      </c>
      <c r="M19" s="218">
        <f t="shared" si="5"/>
        <v>0</v>
      </c>
      <c r="N19" s="218">
        <f t="shared" si="5"/>
        <v>0</v>
      </c>
      <c r="O19" s="218">
        <f t="shared" si="5"/>
        <v>0</v>
      </c>
      <c r="P19" s="218">
        <f t="shared" si="6"/>
        <v>0</v>
      </c>
      <c r="Q19" s="218">
        <f t="shared" si="6"/>
        <v>0</v>
      </c>
      <c r="R19" s="218">
        <f t="shared" si="6"/>
        <v>0</v>
      </c>
      <c r="S19" s="218">
        <f t="shared" si="6"/>
        <v>0</v>
      </c>
      <c r="T19" s="218">
        <f t="shared" si="6"/>
        <v>0</v>
      </c>
      <c r="U19" s="218">
        <f t="shared" si="6"/>
        <v>0</v>
      </c>
      <c r="V19" s="218">
        <f t="shared" si="6"/>
        <v>0</v>
      </c>
      <c r="W19" s="218">
        <f t="shared" si="6"/>
        <v>0</v>
      </c>
      <c r="X19" s="218">
        <f t="shared" si="6"/>
        <v>0</v>
      </c>
      <c r="Y19" s="218">
        <f t="shared" si="6"/>
        <v>0</v>
      </c>
      <c r="Z19" s="218">
        <f t="shared" si="6"/>
        <v>0</v>
      </c>
      <c r="AA19" s="218">
        <f t="shared" si="6"/>
        <v>0</v>
      </c>
      <c r="AB19" s="218">
        <f t="shared" si="6"/>
        <v>0</v>
      </c>
      <c r="AC19" s="218">
        <f t="shared" si="6"/>
        <v>0</v>
      </c>
      <c r="AD19" s="218">
        <f t="shared" si="6"/>
        <v>0</v>
      </c>
      <c r="AE19" s="218">
        <f t="shared" si="6"/>
        <v>0</v>
      </c>
      <c r="AF19" s="218">
        <f t="shared" si="6"/>
        <v>0</v>
      </c>
      <c r="AG19" s="218">
        <f t="shared" si="6"/>
        <v>0</v>
      </c>
      <c r="AH19" s="218">
        <f t="shared" si="6"/>
        <v>0</v>
      </c>
      <c r="AI19" s="221">
        <f t="shared" si="6"/>
        <v>0</v>
      </c>
    </row>
    <row r="20" spans="2:35" ht="10.5" customHeight="1">
      <c r="B20" s="215"/>
      <c r="C20" s="216" t="str">
        <f>IF('E-1-1'!K22="","",'E-1-1'!K22)</f>
        <v>BHS本体</v>
      </c>
      <c r="D20" s="217">
        <f>'E-1-1'!L22</f>
        <v>0</v>
      </c>
      <c r="E20" s="218">
        <f t="shared" si="1"/>
        <v>0</v>
      </c>
      <c r="F20" s="311"/>
      <c r="G20" s="219">
        <v>0</v>
      </c>
      <c r="H20" s="220">
        <f t="shared" si="5"/>
        <v>0</v>
      </c>
      <c r="I20" s="218">
        <f t="shared" si="5"/>
        <v>0</v>
      </c>
      <c r="J20" s="218">
        <f t="shared" si="5"/>
        <v>0</v>
      </c>
      <c r="K20" s="218">
        <f t="shared" si="5"/>
        <v>0</v>
      </c>
      <c r="L20" s="218">
        <f t="shared" si="5"/>
        <v>0</v>
      </c>
      <c r="M20" s="218">
        <f t="shared" si="5"/>
        <v>0</v>
      </c>
      <c r="N20" s="218">
        <f t="shared" si="5"/>
        <v>0</v>
      </c>
      <c r="O20" s="218">
        <f t="shared" si="5"/>
        <v>0</v>
      </c>
      <c r="P20" s="218">
        <f t="shared" si="6"/>
        <v>0</v>
      </c>
      <c r="Q20" s="218">
        <f t="shared" si="6"/>
        <v>0</v>
      </c>
      <c r="R20" s="218">
        <f t="shared" si="6"/>
        <v>0</v>
      </c>
      <c r="S20" s="218">
        <f t="shared" si="6"/>
        <v>0</v>
      </c>
      <c r="T20" s="218">
        <f t="shared" si="6"/>
        <v>0</v>
      </c>
      <c r="U20" s="218">
        <f t="shared" si="6"/>
        <v>0</v>
      </c>
      <c r="V20" s="218">
        <f t="shared" si="6"/>
        <v>0</v>
      </c>
      <c r="W20" s="218">
        <f t="shared" si="6"/>
        <v>0</v>
      </c>
      <c r="X20" s="218">
        <f t="shared" si="6"/>
        <v>0</v>
      </c>
      <c r="Y20" s="218">
        <f t="shared" si="6"/>
        <v>0</v>
      </c>
      <c r="Z20" s="218">
        <f t="shared" si="6"/>
        <v>0</v>
      </c>
      <c r="AA20" s="218">
        <f t="shared" si="6"/>
        <v>0</v>
      </c>
      <c r="AB20" s="218">
        <f t="shared" si="6"/>
        <v>0</v>
      </c>
      <c r="AC20" s="218">
        <f t="shared" si="6"/>
        <v>0</v>
      </c>
      <c r="AD20" s="218">
        <f t="shared" si="6"/>
        <v>0</v>
      </c>
      <c r="AE20" s="218">
        <f t="shared" si="6"/>
        <v>0</v>
      </c>
      <c r="AF20" s="218">
        <f t="shared" si="6"/>
        <v>0</v>
      </c>
      <c r="AG20" s="218">
        <f t="shared" si="6"/>
        <v>0</v>
      </c>
      <c r="AH20" s="218">
        <f t="shared" si="6"/>
        <v>0</v>
      </c>
      <c r="AI20" s="221">
        <f t="shared" si="6"/>
        <v>0</v>
      </c>
    </row>
    <row r="21" spans="2:35" ht="10.5" customHeight="1">
      <c r="B21" s="215"/>
      <c r="C21" s="216" t="str">
        <f>IF('E-1-1'!K23="","",'E-1-1'!K23)</f>
        <v>インライン機器</v>
      </c>
      <c r="D21" s="217">
        <f>'E-1-1'!L23</f>
        <v>0</v>
      </c>
      <c r="E21" s="218">
        <f t="shared" si="1"/>
        <v>0</v>
      </c>
      <c r="F21" s="311"/>
      <c r="G21" s="219">
        <v>0</v>
      </c>
      <c r="H21" s="220">
        <f t="shared" si="5"/>
        <v>0</v>
      </c>
      <c r="I21" s="218">
        <f t="shared" si="5"/>
        <v>0</v>
      </c>
      <c r="J21" s="218">
        <f t="shared" si="5"/>
        <v>0</v>
      </c>
      <c r="K21" s="218">
        <f t="shared" si="5"/>
        <v>0</v>
      </c>
      <c r="L21" s="218">
        <f t="shared" si="5"/>
        <v>0</v>
      </c>
      <c r="M21" s="218">
        <f t="shared" si="5"/>
        <v>0</v>
      </c>
      <c r="N21" s="218">
        <f t="shared" si="5"/>
        <v>0</v>
      </c>
      <c r="O21" s="218">
        <f t="shared" si="5"/>
        <v>0</v>
      </c>
      <c r="P21" s="218">
        <f t="shared" si="6"/>
        <v>0</v>
      </c>
      <c r="Q21" s="218">
        <f t="shared" si="6"/>
        <v>0</v>
      </c>
      <c r="R21" s="218">
        <f t="shared" si="6"/>
        <v>0</v>
      </c>
      <c r="S21" s="218">
        <f t="shared" si="6"/>
        <v>0</v>
      </c>
      <c r="T21" s="218">
        <f t="shared" si="6"/>
        <v>0</v>
      </c>
      <c r="U21" s="218">
        <f t="shared" si="6"/>
        <v>0</v>
      </c>
      <c r="V21" s="218">
        <f t="shared" si="6"/>
        <v>0</v>
      </c>
      <c r="W21" s="218">
        <f t="shared" si="6"/>
        <v>0</v>
      </c>
      <c r="X21" s="218">
        <f t="shared" si="6"/>
        <v>0</v>
      </c>
      <c r="Y21" s="218">
        <f t="shared" si="6"/>
        <v>0</v>
      </c>
      <c r="Z21" s="218">
        <f t="shared" si="6"/>
        <v>0</v>
      </c>
      <c r="AA21" s="218">
        <f t="shared" si="6"/>
        <v>0</v>
      </c>
      <c r="AB21" s="218">
        <f t="shared" si="6"/>
        <v>0</v>
      </c>
      <c r="AC21" s="218">
        <f t="shared" si="6"/>
        <v>0</v>
      </c>
      <c r="AD21" s="218">
        <f t="shared" si="6"/>
        <v>0</v>
      </c>
      <c r="AE21" s="218">
        <f t="shared" si="6"/>
        <v>0</v>
      </c>
      <c r="AF21" s="218">
        <f t="shared" si="6"/>
        <v>0</v>
      </c>
      <c r="AG21" s="218">
        <f t="shared" si="6"/>
        <v>0</v>
      </c>
      <c r="AH21" s="218">
        <f t="shared" si="6"/>
        <v>0</v>
      </c>
      <c r="AI21" s="221">
        <f t="shared" si="6"/>
        <v>0</v>
      </c>
    </row>
    <row r="22" spans="2:35" ht="10.5" customHeight="1">
      <c r="B22" s="215"/>
      <c r="C22" s="216">
        <f>IF('E-1-1'!K24="","",'E-1-1'!K24)</f>
      </c>
      <c r="D22" s="217">
        <f>'E-1-1'!L24</f>
        <v>0</v>
      </c>
      <c r="E22" s="218">
        <f t="shared" si="1"/>
        <v>0</v>
      </c>
      <c r="F22" s="311"/>
      <c r="G22" s="219">
        <v>0</v>
      </c>
      <c r="H22" s="220">
        <f t="shared" si="5"/>
        <v>0</v>
      </c>
      <c r="I22" s="218">
        <f t="shared" si="5"/>
        <v>0</v>
      </c>
      <c r="J22" s="218">
        <f t="shared" si="5"/>
        <v>0</v>
      </c>
      <c r="K22" s="218">
        <f t="shared" si="5"/>
        <v>0</v>
      </c>
      <c r="L22" s="218">
        <f t="shared" si="5"/>
        <v>0</v>
      </c>
      <c r="M22" s="218">
        <f t="shared" si="5"/>
        <v>0</v>
      </c>
      <c r="N22" s="218">
        <f t="shared" si="5"/>
        <v>0</v>
      </c>
      <c r="O22" s="218">
        <f t="shared" si="5"/>
        <v>0</v>
      </c>
      <c r="P22" s="218">
        <f t="shared" si="6"/>
        <v>0</v>
      </c>
      <c r="Q22" s="218">
        <f t="shared" si="6"/>
        <v>0</v>
      </c>
      <c r="R22" s="218">
        <f t="shared" si="6"/>
        <v>0</v>
      </c>
      <c r="S22" s="218">
        <f t="shared" si="6"/>
        <v>0</v>
      </c>
      <c r="T22" s="218">
        <f t="shared" si="6"/>
        <v>0</v>
      </c>
      <c r="U22" s="218">
        <f t="shared" si="6"/>
        <v>0</v>
      </c>
      <c r="V22" s="218">
        <f t="shared" si="6"/>
        <v>0</v>
      </c>
      <c r="W22" s="218">
        <f t="shared" si="6"/>
        <v>0</v>
      </c>
      <c r="X22" s="218">
        <f t="shared" si="6"/>
        <v>0</v>
      </c>
      <c r="Y22" s="218">
        <f t="shared" si="6"/>
        <v>0</v>
      </c>
      <c r="Z22" s="218">
        <f t="shared" si="6"/>
        <v>0</v>
      </c>
      <c r="AA22" s="218">
        <f t="shared" si="6"/>
        <v>0</v>
      </c>
      <c r="AB22" s="218">
        <f t="shared" si="6"/>
        <v>0</v>
      </c>
      <c r="AC22" s="218">
        <f t="shared" si="6"/>
        <v>0</v>
      </c>
      <c r="AD22" s="218">
        <f t="shared" si="6"/>
        <v>0</v>
      </c>
      <c r="AE22" s="218">
        <f t="shared" si="6"/>
        <v>0</v>
      </c>
      <c r="AF22" s="218">
        <f t="shared" si="6"/>
        <v>0</v>
      </c>
      <c r="AG22" s="218">
        <f t="shared" si="6"/>
        <v>0</v>
      </c>
      <c r="AH22" s="218">
        <f t="shared" si="6"/>
        <v>0</v>
      </c>
      <c r="AI22" s="221">
        <f t="shared" si="6"/>
        <v>0</v>
      </c>
    </row>
    <row r="23" spans="2:35" ht="10.5" customHeight="1">
      <c r="B23" s="215"/>
      <c r="C23" s="216">
        <f>IF('E-1-1'!K25="","",'E-1-1'!K25)</f>
      </c>
      <c r="D23" s="217">
        <f>'E-1-1'!L25</f>
        <v>0</v>
      </c>
      <c r="E23" s="218">
        <f t="shared" si="1"/>
        <v>0</v>
      </c>
      <c r="F23" s="311"/>
      <c r="G23" s="219">
        <v>0</v>
      </c>
      <c r="H23" s="220">
        <f t="shared" si="5"/>
        <v>0</v>
      </c>
      <c r="I23" s="218">
        <f t="shared" si="5"/>
        <v>0</v>
      </c>
      <c r="J23" s="218">
        <f t="shared" si="5"/>
        <v>0</v>
      </c>
      <c r="K23" s="218">
        <f t="shared" si="5"/>
        <v>0</v>
      </c>
      <c r="L23" s="218">
        <f t="shared" si="5"/>
        <v>0</v>
      </c>
      <c r="M23" s="218">
        <f t="shared" si="5"/>
        <v>0</v>
      </c>
      <c r="N23" s="218">
        <f t="shared" si="5"/>
        <v>0</v>
      </c>
      <c r="O23" s="218">
        <f t="shared" si="5"/>
        <v>0</v>
      </c>
      <c r="P23" s="218">
        <f t="shared" si="6"/>
        <v>0</v>
      </c>
      <c r="Q23" s="218">
        <f t="shared" si="6"/>
        <v>0</v>
      </c>
      <c r="R23" s="218">
        <f t="shared" si="6"/>
        <v>0</v>
      </c>
      <c r="S23" s="218">
        <f t="shared" si="6"/>
        <v>0</v>
      </c>
      <c r="T23" s="218">
        <f t="shared" si="6"/>
        <v>0</v>
      </c>
      <c r="U23" s="218">
        <f t="shared" si="6"/>
        <v>0</v>
      </c>
      <c r="V23" s="218">
        <f t="shared" si="6"/>
        <v>0</v>
      </c>
      <c r="W23" s="218">
        <f t="shared" si="6"/>
        <v>0</v>
      </c>
      <c r="X23" s="218">
        <f t="shared" si="6"/>
        <v>0</v>
      </c>
      <c r="Y23" s="218">
        <f t="shared" si="6"/>
        <v>0</v>
      </c>
      <c r="Z23" s="218">
        <f t="shared" si="6"/>
        <v>0</v>
      </c>
      <c r="AA23" s="218">
        <f t="shared" si="6"/>
        <v>0</v>
      </c>
      <c r="AB23" s="218">
        <f t="shared" si="6"/>
        <v>0</v>
      </c>
      <c r="AC23" s="218">
        <f t="shared" si="6"/>
        <v>0</v>
      </c>
      <c r="AD23" s="218">
        <f t="shared" si="6"/>
        <v>0</v>
      </c>
      <c r="AE23" s="218">
        <f t="shared" si="6"/>
        <v>0</v>
      </c>
      <c r="AF23" s="218">
        <f t="shared" si="6"/>
        <v>0</v>
      </c>
      <c r="AG23" s="218">
        <f t="shared" si="6"/>
        <v>0</v>
      </c>
      <c r="AH23" s="218">
        <f t="shared" si="6"/>
        <v>0</v>
      </c>
      <c r="AI23" s="221">
        <f t="shared" si="6"/>
        <v>0</v>
      </c>
    </row>
    <row r="24" spans="2:35" ht="10.5" customHeight="1">
      <c r="B24" s="228"/>
      <c r="C24" s="229" t="str">
        <f>IF('E-1-1'!K26="","",'E-1-1'!K26)</f>
        <v>小計</v>
      </c>
      <c r="D24" s="230" t="s">
        <v>296</v>
      </c>
      <c r="E24" s="231" t="s">
        <v>296</v>
      </c>
      <c r="F24" s="231" t="s">
        <v>296</v>
      </c>
      <c r="G24" s="232" t="s">
        <v>296</v>
      </c>
      <c r="H24" s="233">
        <f>SUM(H16:H23)</f>
        <v>0</v>
      </c>
      <c r="I24" s="234">
        <f aca="true" t="shared" si="7" ref="I24:AI24">SUM(I16:I23)</f>
        <v>0</v>
      </c>
      <c r="J24" s="234">
        <f t="shared" si="7"/>
        <v>0</v>
      </c>
      <c r="K24" s="234">
        <f t="shared" si="7"/>
        <v>0</v>
      </c>
      <c r="L24" s="234">
        <f t="shared" si="7"/>
        <v>0</v>
      </c>
      <c r="M24" s="234">
        <f t="shared" si="7"/>
        <v>0</v>
      </c>
      <c r="N24" s="234">
        <f t="shared" si="7"/>
        <v>0</v>
      </c>
      <c r="O24" s="234">
        <f t="shared" si="7"/>
        <v>0</v>
      </c>
      <c r="P24" s="234">
        <f t="shared" si="7"/>
        <v>0</v>
      </c>
      <c r="Q24" s="234">
        <f t="shared" si="7"/>
        <v>0</v>
      </c>
      <c r="R24" s="234">
        <f t="shared" si="7"/>
        <v>0</v>
      </c>
      <c r="S24" s="234">
        <f t="shared" si="7"/>
        <v>0</v>
      </c>
      <c r="T24" s="234">
        <f t="shared" si="7"/>
        <v>0</v>
      </c>
      <c r="U24" s="234">
        <f t="shared" si="7"/>
        <v>0</v>
      </c>
      <c r="V24" s="234">
        <f t="shared" si="7"/>
        <v>0</v>
      </c>
      <c r="W24" s="234">
        <f t="shared" si="7"/>
        <v>0</v>
      </c>
      <c r="X24" s="234">
        <f t="shared" si="7"/>
        <v>0</v>
      </c>
      <c r="Y24" s="234">
        <f t="shared" si="7"/>
        <v>0</v>
      </c>
      <c r="Z24" s="234">
        <f t="shared" si="7"/>
        <v>0</v>
      </c>
      <c r="AA24" s="234">
        <f t="shared" si="7"/>
        <v>0</v>
      </c>
      <c r="AB24" s="234">
        <f t="shared" si="7"/>
        <v>0</v>
      </c>
      <c r="AC24" s="234">
        <f t="shared" si="7"/>
        <v>0</v>
      </c>
      <c r="AD24" s="234">
        <f t="shared" si="7"/>
        <v>0</v>
      </c>
      <c r="AE24" s="234">
        <f t="shared" si="7"/>
        <v>0</v>
      </c>
      <c r="AF24" s="234">
        <f t="shared" si="7"/>
        <v>0</v>
      </c>
      <c r="AG24" s="234">
        <f t="shared" si="7"/>
        <v>0</v>
      </c>
      <c r="AH24" s="234">
        <f t="shared" si="7"/>
        <v>0</v>
      </c>
      <c r="AI24" s="235">
        <f t="shared" si="7"/>
        <v>0</v>
      </c>
    </row>
    <row r="25" spans="2:35" ht="10.5" customHeight="1">
      <c r="B25" s="215" t="s">
        <v>167</v>
      </c>
      <c r="C25" s="236">
        <f>IF('E-1-1'!K27="","",'E-1-1'!K27)</f>
      </c>
      <c r="D25" s="237">
        <f>'E-1-1'!L27</f>
        <v>0</v>
      </c>
      <c r="E25" s="238">
        <f t="shared" si="1"/>
        <v>0</v>
      </c>
      <c r="F25" s="313"/>
      <c r="G25" s="239">
        <v>0</v>
      </c>
      <c r="H25" s="240">
        <f aca="true" t="shared" si="8" ref="H25:X28">IF(H$6&gt;$G25,IF(H$6-$G25&gt;$F25,0,SLN($D25,$E25,$F25)),0)</f>
        <v>0</v>
      </c>
      <c r="I25" s="238">
        <f t="shared" si="8"/>
        <v>0</v>
      </c>
      <c r="J25" s="238">
        <f t="shared" si="8"/>
        <v>0</v>
      </c>
      <c r="K25" s="238">
        <f t="shared" si="8"/>
        <v>0</v>
      </c>
      <c r="L25" s="238">
        <f t="shared" si="8"/>
        <v>0</v>
      </c>
      <c r="M25" s="238">
        <f t="shared" si="8"/>
        <v>0</v>
      </c>
      <c r="N25" s="238">
        <f t="shared" si="8"/>
        <v>0</v>
      </c>
      <c r="O25" s="238">
        <f t="shared" si="8"/>
        <v>0</v>
      </c>
      <c r="P25" s="238">
        <f t="shared" si="8"/>
        <v>0</v>
      </c>
      <c r="Q25" s="238">
        <f t="shared" si="8"/>
        <v>0</v>
      </c>
      <c r="R25" s="238">
        <f t="shared" si="8"/>
        <v>0</v>
      </c>
      <c r="S25" s="238">
        <f t="shared" si="8"/>
        <v>0</v>
      </c>
      <c r="T25" s="238">
        <f t="shared" si="8"/>
        <v>0</v>
      </c>
      <c r="U25" s="238">
        <f t="shared" si="8"/>
        <v>0</v>
      </c>
      <c r="V25" s="238">
        <f t="shared" si="8"/>
        <v>0</v>
      </c>
      <c r="W25" s="238">
        <f t="shared" si="8"/>
        <v>0</v>
      </c>
      <c r="X25" s="238">
        <f t="shared" si="8"/>
        <v>0</v>
      </c>
      <c r="Y25" s="238">
        <f aca="true" t="shared" si="9" ref="P25:AI28">IF(Y$6&gt;$G25,IF(Y$6-$G25&gt;$F25,0,SLN($D25,$E25,$F25)),0)</f>
        <v>0</v>
      </c>
      <c r="Z25" s="238">
        <f t="shared" si="9"/>
        <v>0</v>
      </c>
      <c r="AA25" s="238">
        <f t="shared" si="9"/>
        <v>0</v>
      </c>
      <c r="AB25" s="238">
        <f t="shared" si="9"/>
        <v>0</v>
      </c>
      <c r="AC25" s="238">
        <f t="shared" si="9"/>
        <v>0</v>
      </c>
      <c r="AD25" s="238">
        <f t="shared" si="9"/>
        <v>0</v>
      </c>
      <c r="AE25" s="238">
        <f t="shared" si="9"/>
        <v>0</v>
      </c>
      <c r="AF25" s="238">
        <f t="shared" si="9"/>
        <v>0</v>
      </c>
      <c r="AG25" s="238">
        <f t="shared" si="9"/>
        <v>0</v>
      </c>
      <c r="AH25" s="238">
        <f t="shared" si="9"/>
        <v>0</v>
      </c>
      <c r="AI25" s="241">
        <f t="shared" si="9"/>
        <v>0</v>
      </c>
    </row>
    <row r="26" spans="2:35" ht="10.5" customHeight="1">
      <c r="B26" s="215"/>
      <c r="C26" s="216">
        <f>IF('E-1-1'!K28="","",'E-1-1'!K28)</f>
      </c>
      <c r="D26" s="217">
        <f>'E-1-1'!L28</f>
        <v>0</v>
      </c>
      <c r="E26" s="218">
        <f t="shared" si="1"/>
        <v>0</v>
      </c>
      <c r="F26" s="311"/>
      <c r="G26" s="219">
        <v>0</v>
      </c>
      <c r="H26" s="220">
        <f t="shared" si="8"/>
        <v>0</v>
      </c>
      <c r="I26" s="218">
        <f t="shared" si="8"/>
        <v>0</v>
      </c>
      <c r="J26" s="218">
        <f t="shared" si="8"/>
        <v>0</v>
      </c>
      <c r="K26" s="218">
        <f t="shared" si="8"/>
        <v>0</v>
      </c>
      <c r="L26" s="218">
        <f t="shared" si="8"/>
        <v>0</v>
      </c>
      <c r="M26" s="218">
        <f t="shared" si="8"/>
        <v>0</v>
      </c>
      <c r="N26" s="218">
        <f t="shared" si="8"/>
        <v>0</v>
      </c>
      <c r="O26" s="218">
        <f t="shared" si="8"/>
        <v>0</v>
      </c>
      <c r="P26" s="218">
        <f t="shared" si="9"/>
        <v>0</v>
      </c>
      <c r="Q26" s="218">
        <f t="shared" si="9"/>
        <v>0</v>
      </c>
      <c r="R26" s="218">
        <f t="shared" si="9"/>
        <v>0</v>
      </c>
      <c r="S26" s="218">
        <f t="shared" si="9"/>
        <v>0</v>
      </c>
      <c r="T26" s="218">
        <f t="shared" si="9"/>
        <v>0</v>
      </c>
      <c r="U26" s="218">
        <f t="shared" si="9"/>
        <v>0</v>
      </c>
      <c r="V26" s="218">
        <f t="shared" si="9"/>
        <v>0</v>
      </c>
      <c r="W26" s="218">
        <f t="shared" si="9"/>
        <v>0</v>
      </c>
      <c r="X26" s="218">
        <f t="shared" si="9"/>
        <v>0</v>
      </c>
      <c r="Y26" s="218">
        <f t="shared" si="9"/>
        <v>0</v>
      </c>
      <c r="Z26" s="218">
        <f t="shared" si="9"/>
        <v>0</v>
      </c>
      <c r="AA26" s="218">
        <f t="shared" si="9"/>
        <v>0</v>
      </c>
      <c r="AB26" s="218">
        <f t="shared" si="9"/>
        <v>0</v>
      </c>
      <c r="AC26" s="218">
        <f t="shared" si="9"/>
        <v>0</v>
      </c>
      <c r="AD26" s="218">
        <f t="shared" si="9"/>
        <v>0</v>
      </c>
      <c r="AE26" s="218">
        <f t="shared" si="9"/>
        <v>0</v>
      </c>
      <c r="AF26" s="218">
        <f t="shared" si="9"/>
        <v>0</v>
      </c>
      <c r="AG26" s="218">
        <f t="shared" si="9"/>
        <v>0</v>
      </c>
      <c r="AH26" s="218">
        <f t="shared" si="9"/>
        <v>0</v>
      </c>
      <c r="AI26" s="221">
        <f t="shared" si="9"/>
        <v>0</v>
      </c>
    </row>
    <row r="27" spans="2:35" ht="10.5" customHeight="1">
      <c r="B27" s="215"/>
      <c r="C27" s="216">
        <f>IF('E-1-1'!K29="","",'E-1-1'!K29)</f>
      </c>
      <c r="D27" s="217">
        <f>'E-1-1'!L29</f>
        <v>0</v>
      </c>
      <c r="E27" s="218">
        <f t="shared" si="1"/>
        <v>0</v>
      </c>
      <c r="F27" s="311"/>
      <c r="G27" s="219">
        <v>0</v>
      </c>
      <c r="H27" s="220">
        <f t="shared" si="8"/>
        <v>0</v>
      </c>
      <c r="I27" s="218">
        <f t="shared" si="8"/>
        <v>0</v>
      </c>
      <c r="J27" s="218">
        <f t="shared" si="8"/>
        <v>0</v>
      </c>
      <c r="K27" s="218">
        <f t="shared" si="8"/>
        <v>0</v>
      </c>
      <c r="L27" s="218">
        <f t="shared" si="8"/>
        <v>0</v>
      </c>
      <c r="M27" s="218">
        <f t="shared" si="8"/>
        <v>0</v>
      </c>
      <c r="N27" s="218">
        <f t="shared" si="8"/>
        <v>0</v>
      </c>
      <c r="O27" s="218">
        <f t="shared" si="8"/>
        <v>0</v>
      </c>
      <c r="P27" s="218">
        <f t="shared" si="9"/>
        <v>0</v>
      </c>
      <c r="Q27" s="218">
        <f t="shared" si="9"/>
        <v>0</v>
      </c>
      <c r="R27" s="218">
        <f t="shared" si="9"/>
        <v>0</v>
      </c>
      <c r="S27" s="218">
        <f t="shared" si="9"/>
        <v>0</v>
      </c>
      <c r="T27" s="218">
        <f t="shared" si="9"/>
        <v>0</v>
      </c>
      <c r="U27" s="218">
        <f t="shared" si="9"/>
        <v>0</v>
      </c>
      <c r="V27" s="218">
        <f t="shared" si="9"/>
        <v>0</v>
      </c>
      <c r="W27" s="218">
        <f t="shared" si="9"/>
        <v>0</v>
      </c>
      <c r="X27" s="218">
        <f t="shared" si="9"/>
        <v>0</v>
      </c>
      <c r="Y27" s="218">
        <f t="shared" si="9"/>
        <v>0</v>
      </c>
      <c r="Z27" s="218">
        <f t="shared" si="9"/>
        <v>0</v>
      </c>
      <c r="AA27" s="218">
        <f t="shared" si="9"/>
        <v>0</v>
      </c>
      <c r="AB27" s="218">
        <f t="shared" si="9"/>
        <v>0</v>
      </c>
      <c r="AC27" s="218">
        <f t="shared" si="9"/>
        <v>0</v>
      </c>
      <c r="AD27" s="218">
        <f t="shared" si="9"/>
        <v>0</v>
      </c>
      <c r="AE27" s="218">
        <f t="shared" si="9"/>
        <v>0</v>
      </c>
      <c r="AF27" s="218">
        <f t="shared" si="9"/>
        <v>0</v>
      </c>
      <c r="AG27" s="218">
        <f t="shared" si="9"/>
        <v>0</v>
      </c>
      <c r="AH27" s="218">
        <f t="shared" si="9"/>
        <v>0</v>
      </c>
      <c r="AI27" s="221">
        <f t="shared" si="9"/>
        <v>0</v>
      </c>
    </row>
    <row r="28" spans="2:35" ht="10.5" customHeight="1">
      <c r="B28" s="215"/>
      <c r="C28" s="222">
        <f>IF('E-1-1'!K30="","",'E-1-1'!K30)</f>
      </c>
      <c r="D28" s="223">
        <f>'E-1-1'!L30</f>
        <v>0</v>
      </c>
      <c r="E28" s="224">
        <f t="shared" si="1"/>
        <v>0</v>
      </c>
      <c r="F28" s="312"/>
      <c r="G28" s="225">
        <v>0</v>
      </c>
      <c r="H28" s="226">
        <f t="shared" si="8"/>
        <v>0</v>
      </c>
      <c r="I28" s="224">
        <f t="shared" si="8"/>
        <v>0</v>
      </c>
      <c r="J28" s="224">
        <f t="shared" si="8"/>
        <v>0</v>
      </c>
      <c r="K28" s="224">
        <f t="shared" si="8"/>
        <v>0</v>
      </c>
      <c r="L28" s="224">
        <f t="shared" si="8"/>
        <v>0</v>
      </c>
      <c r="M28" s="224">
        <f t="shared" si="8"/>
        <v>0</v>
      </c>
      <c r="N28" s="224">
        <f t="shared" si="8"/>
        <v>0</v>
      </c>
      <c r="O28" s="224">
        <f t="shared" si="8"/>
        <v>0</v>
      </c>
      <c r="P28" s="224">
        <f t="shared" si="9"/>
        <v>0</v>
      </c>
      <c r="Q28" s="224">
        <f t="shared" si="9"/>
        <v>0</v>
      </c>
      <c r="R28" s="224">
        <f t="shared" si="9"/>
        <v>0</v>
      </c>
      <c r="S28" s="224">
        <f t="shared" si="9"/>
        <v>0</v>
      </c>
      <c r="T28" s="224">
        <f t="shared" si="9"/>
        <v>0</v>
      </c>
      <c r="U28" s="224">
        <f t="shared" si="9"/>
        <v>0</v>
      </c>
      <c r="V28" s="224">
        <f t="shared" si="9"/>
        <v>0</v>
      </c>
      <c r="W28" s="224">
        <f t="shared" si="9"/>
        <v>0</v>
      </c>
      <c r="X28" s="224">
        <f t="shared" si="9"/>
        <v>0</v>
      </c>
      <c r="Y28" s="224">
        <f t="shared" si="9"/>
        <v>0</v>
      </c>
      <c r="Z28" s="224">
        <f t="shared" si="9"/>
        <v>0</v>
      </c>
      <c r="AA28" s="224">
        <f t="shared" si="9"/>
        <v>0</v>
      </c>
      <c r="AB28" s="224">
        <f t="shared" si="9"/>
        <v>0</v>
      </c>
      <c r="AC28" s="224">
        <f t="shared" si="9"/>
        <v>0</v>
      </c>
      <c r="AD28" s="224">
        <f t="shared" si="9"/>
        <v>0</v>
      </c>
      <c r="AE28" s="224">
        <f t="shared" si="9"/>
        <v>0</v>
      </c>
      <c r="AF28" s="224">
        <f t="shared" si="9"/>
        <v>0</v>
      </c>
      <c r="AG28" s="224">
        <f t="shared" si="9"/>
        <v>0</v>
      </c>
      <c r="AH28" s="224">
        <f t="shared" si="9"/>
        <v>0</v>
      </c>
      <c r="AI28" s="227">
        <f t="shared" si="9"/>
        <v>0</v>
      </c>
    </row>
    <row r="29" spans="2:35" ht="10.5" customHeight="1">
      <c r="B29" s="228"/>
      <c r="C29" s="229" t="str">
        <f>IF('E-1-1'!K31="","",'E-1-1'!K31)</f>
        <v>小計</v>
      </c>
      <c r="D29" s="230" t="s">
        <v>228</v>
      </c>
      <c r="E29" s="231" t="s">
        <v>228</v>
      </c>
      <c r="F29" s="231" t="s">
        <v>228</v>
      </c>
      <c r="G29" s="232" t="s">
        <v>228</v>
      </c>
      <c r="H29" s="233">
        <f>SUM(H25:H28)</f>
        <v>0</v>
      </c>
      <c r="I29" s="234">
        <f>SUM(I25:I28)</f>
        <v>0</v>
      </c>
      <c r="J29" s="234">
        <f aca="true" t="shared" si="10" ref="J29:P29">SUM(J25:J28)</f>
        <v>0</v>
      </c>
      <c r="K29" s="234">
        <f t="shared" si="10"/>
        <v>0</v>
      </c>
      <c r="L29" s="234">
        <f t="shared" si="10"/>
        <v>0</v>
      </c>
      <c r="M29" s="234">
        <f t="shared" si="10"/>
        <v>0</v>
      </c>
      <c r="N29" s="234">
        <f t="shared" si="10"/>
        <v>0</v>
      </c>
      <c r="O29" s="234">
        <f t="shared" si="10"/>
        <v>0</v>
      </c>
      <c r="P29" s="234">
        <f t="shared" si="10"/>
        <v>0</v>
      </c>
      <c r="Q29" s="234">
        <f aca="true" t="shared" si="11" ref="Q29:AI29">SUM(Q25:Q28)</f>
        <v>0</v>
      </c>
      <c r="R29" s="234">
        <f t="shared" si="11"/>
        <v>0</v>
      </c>
      <c r="S29" s="234">
        <f t="shared" si="11"/>
        <v>0</v>
      </c>
      <c r="T29" s="234">
        <f t="shared" si="11"/>
        <v>0</v>
      </c>
      <c r="U29" s="234">
        <f t="shared" si="11"/>
        <v>0</v>
      </c>
      <c r="V29" s="234">
        <f t="shared" si="11"/>
        <v>0</v>
      </c>
      <c r="W29" s="234">
        <f t="shared" si="11"/>
        <v>0</v>
      </c>
      <c r="X29" s="234">
        <f t="shared" si="11"/>
        <v>0</v>
      </c>
      <c r="Y29" s="234">
        <f t="shared" si="11"/>
        <v>0</v>
      </c>
      <c r="Z29" s="234">
        <f t="shared" si="11"/>
        <v>0</v>
      </c>
      <c r="AA29" s="234">
        <f t="shared" si="11"/>
        <v>0</v>
      </c>
      <c r="AB29" s="234">
        <f t="shared" si="11"/>
        <v>0</v>
      </c>
      <c r="AC29" s="234">
        <f t="shared" si="11"/>
        <v>0</v>
      </c>
      <c r="AD29" s="234">
        <f t="shared" si="11"/>
        <v>0</v>
      </c>
      <c r="AE29" s="234">
        <f t="shared" si="11"/>
        <v>0</v>
      </c>
      <c r="AF29" s="234">
        <f t="shared" si="11"/>
        <v>0</v>
      </c>
      <c r="AG29" s="234">
        <f t="shared" si="11"/>
        <v>0</v>
      </c>
      <c r="AH29" s="234">
        <f t="shared" si="11"/>
        <v>0</v>
      </c>
      <c r="AI29" s="235">
        <f t="shared" si="11"/>
        <v>0</v>
      </c>
    </row>
    <row r="30" spans="2:35" ht="10.5" customHeight="1">
      <c r="B30" s="208" t="s">
        <v>169</v>
      </c>
      <c r="C30" s="236">
        <f>IF('E-1-1'!K32="","",'E-1-1'!K32)</f>
      </c>
      <c r="D30" s="237">
        <f>'E-1-1'!L32</f>
        <v>0</v>
      </c>
      <c r="E30" s="238">
        <f t="shared" si="1"/>
        <v>0</v>
      </c>
      <c r="F30" s="313"/>
      <c r="G30" s="239">
        <v>0</v>
      </c>
      <c r="H30" s="240">
        <f aca="true" t="shared" si="12" ref="H30:X33">IF(H$6&gt;$G30,IF(H$6-$G30&gt;$F30,0,SLN($D30,$E30,$F30)),0)</f>
        <v>0</v>
      </c>
      <c r="I30" s="238">
        <f t="shared" si="12"/>
        <v>0</v>
      </c>
      <c r="J30" s="238">
        <f t="shared" si="12"/>
        <v>0</v>
      </c>
      <c r="K30" s="238">
        <f t="shared" si="12"/>
        <v>0</v>
      </c>
      <c r="L30" s="238">
        <f t="shared" si="12"/>
        <v>0</v>
      </c>
      <c r="M30" s="238">
        <f t="shared" si="12"/>
        <v>0</v>
      </c>
      <c r="N30" s="238">
        <f t="shared" si="12"/>
        <v>0</v>
      </c>
      <c r="O30" s="238">
        <f t="shared" si="12"/>
        <v>0</v>
      </c>
      <c r="P30" s="238">
        <f t="shared" si="12"/>
        <v>0</v>
      </c>
      <c r="Q30" s="238">
        <f t="shared" si="12"/>
        <v>0</v>
      </c>
      <c r="R30" s="238">
        <f t="shared" si="12"/>
        <v>0</v>
      </c>
      <c r="S30" s="238">
        <f t="shared" si="12"/>
        <v>0</v>
      </c>
      <c r="T30" s="238">
        <f t="shared" si="12"/>
        <v>0</v>
      </c>
      <c r="U30" s="238">
        <f t="shared" si="12"/>
        <v>0</v>
      </c>
      <c r="V30" s="238">
        <f t="shared" si="12"/>
        <v>0</v>
      </c>
      <c r="W30" s="238">
        <f t="shared" si="12"/>
        <v>0</v>
      </c>
      <c r="X30" s="238">
        <f t="shared" si="12"/>
        <v>0</v>
      </c>
      <c r="Y30" s="238">
        <f aca="true" t="shared" si="13" ref="P30:AI33">IF(Y$6&gt;$G30,IF(Y$6-$G30&gt;$F30,0,SLN($D30,$E30,$F30)),0)</f>
        <v>0</v>
      </c>
      <c r="Z30" s="238">
        <f t="shared" si="13"/>
        <v>0</v>
      </c>
      <c r="AA30" s="238">
        <f t="shared" si="13"/>
        <v>0</v>
      </c>
      <c r="AB30" s="238">
        <f t="shared" si="13"/>
        <v>0</v>
      </c>
      <c r="AC30" s="238">
        <f t="shared" si="13"/>
        <v>0</v>
      </c>
      <c r="AD30" s="238">
        <f t="shared" si="13"/>
        <v>0</v>
      </c>
      <c r="AE30" s="238">
        <f t="shared" si="13"/>
        <v>0</v>
      </c>
      <c r="AF30" s="238">
        <f t="shared" si="13"/>
        <v>0</v>
      </c>
      <c r="AG30" s="238">
        <f t="shared" si="13"/>
        <v>0</v>
      </c>
      <c r="AH30" s="238">
        <f t="shared" si="13"/>
        <v>0</v>
      </c>
      <c r="AI30" s="241">
        <f t="shared" si="13"/>
        <v>0</v>
      </c>
    </row>
    <row r="31" spans="2:35" ht="10.5" customHeight="1">
      <c r="B31" s="215"/>
      <c r="C31" s="216">
        <f>IF('E-1-1'!K33="","",'E-1-1'!K33)</f>
      </c>
      <c r="D31" s="217">
        <f>'E-1-1'!L33</f>
        <v>0</v>
      </c>
      <c r="E31" s="218">
        <f t="shared" si="1"/>
        <v>0</v>
      </c>
      <c r="F31" s="311"/>
      <c r="G31" s="219">
        <v>0</v>
      </c>
      <c r="H31" s="220">
        <f t="shared" si="12"/>
        <v>0</v>
      </c>
      <c r="I31" s="218">
        <f t="shared" si="12"/>
        <v>0</v>
      </c>
      <c r="J31" s="218">
        <f t="shared" si="12"/>
        <v>0</v>
      </c>
      <c r="K31" s="218">
        <f t="shared" si="12"/>
        <v>0</v>
      </c>
      <c r="L31" s="218">
        <f t="shared" si="12"/>
        <v>0</v>
      </c>
      <c r="M31" s="218">
        <f t="shared" si="12"/>
        <v>0</v>
      </c>
      <c r="N31" s="218">
        <f t="shared" si="12"/>
        <v>0</v>
      </c>
      <c r="O31" s="218">
        <f t="shared" si="12"/>
        <v>0</v>
      </c>
      <c r="P31" s="218">
        <f t="shared" si="13"/>
        <v>0</v>
      </c>
      <c r="Q31" s="218">
        <f t="shared" si="13"/>
        <v>0</v>
      </c>
      <c r="R31" s="218">
        <f t="shared" si="13"/>
        <v>0</v>
      </c>
      <c r="S31" s="218">
        <f t="shared" si="13"/>
        <v>0</v>
      </c>
      <c r="T31" s="218">
        <f t="shared" si="13"/>
        <v>0</v>
      </c>
      <c r="U31" s="218">
        <f t="shared" si="13"/>
        <v>0</v>
      </c>
      <c r="V31" s="218">
        <f t="shared" si="13"/>
        <v>0</v>
      </c>
      <c r="W31" s="218">
        <f t="shared" si="13"/>
        <v>0</v>
      </c>
      <c r="X31" s="218">
        <f t="shared" si="13"/>
        <v>0</v>
      </c>
      <c r="Y31" s="218">
        <f t="shared" si="13"/>
        <v>0</v>
      </c>
      <c r="Z31" s="218">
        <f t="shared" si="13"/>
        <v>0</v>
      </c>
      <c r="AA31" s="218">
        <f t="shared" si="13"/>
        <v>0</v>
      </c>
      <c r="AB31" s="218">
        <f t="shared" si="13"/>
        <v>0</v>
      </c>
      <c r="AC31" s="218">
        <f t="shared" si="13"/>
        <v>0</v>
      </c>
      <c r="AD31" s="218">
        <f t="shared" si="13"/>
        <v>0</v>
      </c>
      <c r="AE31" s="218">
        <f t="shared" si="13"/>
        <v>0</v>
      </c>
      <c r="AF31" s="218">
        <f t="shared" si="13"/>
        <v>0</v>
      </c>
      <c r="AG31" s="218">
        <f t="shared" si="13"/>
        <v>0</v>
      </c>
      <c r="AH31" s="218">
        <f t="shared" si="13"/>
        <v>0</v>
      </c>
      <c r="AI31" s="221">
        <f t="shared" si="13"/>
        <v>0</v>
      </c>
    </row>
    <row r="32" spans="2:35" ht="10.5" customHeight="1">
      <c r="B32" s="215"/>
      <c r="C32" s="216">
        <f>IF('E-1-1'!K34="","",'E-1-1'!K34)</f>
      </c>
      <c r="D32" s="217">
        <f>'E-1-1'!L34</f>
        <v>0</v>
      </c>
      <c r="E32" s="218">
        <f t="shared" si="1"/>
        <v>0</v>
      </c>
      <c r="F32" s="311"/>
      <c r="G32" s="219">
        <v>0</v>
      </c>
      <c r="H32" s="220">
        <f t="shared" si="12"/>
        <v>0</v>
      </c>
      <c r="I32" s="218">
        <f t="shared" si="12"/>
        <v>0</v>
      </c>
      <c r="J32" s="218">
        <f t="shared" si="12"/>
        <v>0</v>
      </c>
      <c r="K32" s="218">
        <f t="shared" si="12"/>
        <v>0</v>
      </c>
      <c r="L32" s="218">
        <f t="shared" si="12"/>
        <v>0</v>
      </c>
      <c r="M32" s="218">
        <f t="shared" si="12"/>
        <v>0</v>
      </c>
      <c r="N32" s="218">
        <f t="shared" si="12"/>
        <v>0</v>
      </c>
      <c r="O32" s="218">
        <f t="shared" si="12"/>
        <v>0</v>
      </c>
      <c r="P32" s="218">
        <f t="shared" si="13"/>
        <v>0</v>
      </c>
      <c r="Q32" s="218">
        <f t="shared" si="13"/>
        <v>0</v>
      </c>
      <c r="R32" s="218">
        <f t="shared" si="13"/>
        <v>0</v>
      </c>
      <c r="S32" s="218">
        <f t="shared" si="13"/>
        <v>0</v>
      </c>
      <c r="T32" s="218">
        <f t="shared" si="13"/>
        <v>0</v>
      </c>
      <c r="U32" s="218">
        <f t="shared" si="13"/>
        <v>0</v>
      </c>
      <c r="V32" s="218">
        <f t="shared" si="13"/>
        <v>0</v>
      </c>
      <c r="W32" s="218">
        <f t="shared" si="13"/>
        <v>0</v>
      </c>
      <c r="X32" s="218">
        <f t="shared" si="13"/>
        <v>0</v>
      </c>
      <c r="Y32" s="218">
        <f t="shared" si="13"/>
        <v>0</v>
      </c>
      <c r="Z32" s="218">
        <f t="shared" si="13"/>
        <v>0</v>
      </c>
      <c r="AA32" s="218">
        <f t="shared" si="13"/>
        <v>0</v>
      </c>
      <c r="AB32" s="218">
        <f t="shared" si="13"/>
        <v>0</v>
      </c>
      <c r="AC32" s="218">
        <f t="shared" si="13"/>
        <v>0</v>
      </c>
      <c r="AD32" s="218">
        <f t="shared" si="13"/>
        <v>0</v>
      </c>
      <c r="AE32" s="218">
        <f t="shared" si="13"/>
        <v>0</v>
      </c>
      <c r="AF32" s="218">
        <f t="shared" si="13"/>
        <v>0</v>
      </c>
      <c r="AG32" s="218">
        <f t="shared" si="13"/>
        <v>0</v>
      </c>
      <c r="AH32" s="218">
        <f t="shared" si="13"/>
        <v>0</v>
      </c>
      <c r="AI32" s="221">
        <f t="shared" si="13"/>
        <v>0</v>
      </c>
    </row>
    <row r="33" spans="2:35" ht="10.5" customHeight="1">
      <c r="B33" s="215"/>
      <c r="C33" s="222">
        <f>IF('E-1-1'!K35="","",'E-1-1'!K35)</f>
      </c>
      <c r="D33" s="223">
        <f>'E-1-1'!L35</f>
        <v>0</v>
      </c>
      <c r="E33" s="224">
        <f t="shared" si="1"/>
        <v>0</v>
      </c>
      <c r="F33" s="312"/>
      <c r="G33" s="225">
        <v>0</v>
      </c>
      <c r="H33" s="226">
        <f t="shared" si="12"/>
        <v>0</v>
      </c>
      <c r="I33" s="224">
        <f t="shared" si="12"/>
        <v>0</v>
      </c>
      <c r="J33" s="224">
        <f t="shared" si="12"/>
        <v>0</v>
      </c>
      <c r="K33" s="224">
        <f t="shared" si="12"/>
        <v>0</v>
      </c>
      <c r="L33" s="224">
        <f t="shared" si="12"/>
        <v>0</v>
      </c>
      <c r="M33" s="224">
        <f t="shared" si="12"/>
        <v>0</v>
      </c>
      <c r="N33" s="224">
        <f t="shared" si="12"/>
        <v>0</v>
      </c>
      <c r="O33" s="224">
        <f t="shared" si="12"/>
        <v>0</v>
      </c>
      <c r="P33" s="224">
        <f t="shared" si="13"/>
        <v>0</v>
      </c>
      <c r="Q33" s="224">
        <f t="shared" si="13"/>
        <v>0</v>
      </c>
      <c r="R33" s="224">
        <f t="shared" si="13"/>
        <v>0</v>
      </c>
      <c r="S33" s="224">
        <f t="shared" si="13"/>
        <v>0</v>
      </c>
      <c r="T33" s="224">
        <f t="shared" si="13"/>
        <v>0</v>
      </c>
      <c r="U33" s="224">
        <f t="shared" si="13"/>
        <v>0</v>
      </c>
      <c r="V33" s="224">
        <f t="shared" si="13"/>
        <v>0</v>
      </c>
      <c r="W33" s="224">
        <f t="shared" si="13"/>
        <v>0</v>
      </c>
      <c r="X33" s="224">
        <f t="shared" si="13"/>
        <v>0</v>
      </c>
      <c r="Y33" s="224">
        <f t="shared" si="13"/>
        <v>0</v>
      </c>
      <c r="Z33" s="224">
        <f t="shared" si="13"/>
        <v>0</v>
      </c>
      <c r="AA33" s="224">
        <f t="shared" si="13"/>
        <v>0</v>
      </c>
      <c r="AB33" s="224">
        <f t="shared" si="13"/>
        <v>0</v>
      </c>
      <c r="AC33" s="224">
        <f t="shared" si="13"/>
        <v>0</v>
      </c>
      <c r="AD33" s="224">
        <f t="shared" si="13"/>
        <v>0</v>
      </c>
      <c r="AE33" s="224">
        <f t="shared" si="13"/>
        <v>0</v>
      </c>
      <c r="AF33" s="224">
        <f t="shared" si="13"/>
        <v>0</v>
      </c>
      <c r="AG33" s="224">
        <f t="shared" si="13"/>
        <v>0</v>
      </c>
      <c r="AH33" s="224">
        <f t="shared" si="13"/>
        <v>0</v>
      </c>
      <c r="AI33" s="227">
        <f t="shared" si="13"/>
        <v>0</v>
      </c>
    </row>
    <row r="34" spans="2:35" ht="10.5" customHeight="1">
      <c r="B34" s="228"/>
      <c r="C34" s="229" t="str">
        <f>IF('E-1-1'!K36="","",'E-1-1'!K36)</f>
        <v>小計</v>
      </c>
      <c r="D34" s="230" t="s">
        <v>226</v>
      </c>
      <c r="E34" s="231" t="s">
        <v>226</v>
      </c>
      <c r="F34" s="231" t="s">
        <v>226</v>
      </c>
      <c r="G34" s="232" t="s">
        <v>226</v>
      </c>
      <c r="H34" s="233">
        <f>SUM(H30:H33)</f>
        <v>0</v>
      </c>
      <c r="I34" s="234">
        <f>SUM(I30:I33)</f>
        <v>0</v>
      </c>
      <c r="J34" s="234">
        <f aca="true" t="shared" si="14" ref="J34:P34">SUM(J30:J33)</f>
        <v>0</v>
      </c>
      <c r="K34" s="234">
        <f t="shared" si="14"/>
        <v>0</v>
      </c>
      <c r="L34" s="234">
        <f t="shared" si="14"/>
        <v>0</v>
      </c>
      <c r="M34" s="234">
        <f t="shared" si="14"/>
        <v>0</v>
      </c>
      <c r="N34" s="234">
        <f t="shared" si="14"/>
        <v>0</v>
      </c>
      <c r="O34" s="234">
        <f t="shared" si="14"/>
        <v>0</v>
      </c>
      <c r="P34" s="234">
        <f t="shared" si="14"/>
        <v>0</v>
      </c>
      <c r="Q34" s="234">
        <f aca="true" t="shared" si="15" ref="Q34:AI34">SUM(Q30:Q33)</f>
        <v>0</v>
      </c>
      <c r="R34" s="234">
        <f t="shared" si="15"/>
        <v>0</v>
      </c>
      <c r="S34" s="234">
        <f t="shared" si="15"/>
        <v>0</v>
      </c>
      <c r="T34" s="234">
        <f t="shared" si="15"/>
        <v>0</v>
      </c>
      <c r="U34" s="234">
        <f t="shared" si="15"/>
        <v>0</v>
      </c>
      <c r="V34" s="234">
        <f t="shared" si="15"/>
        <v>0</v>
      </c>
      <c r="W34" s="234">
        <f t="shared" si="15"/>
        <v>0</v>
      </c>
      <c r="X34" s="234">
        <f t="shared" si="15"/>
        <v>0</v>
      </c>
      <c r="Y34" s="234">
        <f t="shared" si="15"/>
        <v>0</v>
      </c>
      <c r="Z34" s="234">
        <f t="shared" si="15"/>
        <v>0</v>
      </c>
      <c r="AA34" s="234">
        <f t="shared" si="15"/>
        <v>0</v>
      </c>
      <c r="AB34" s="234">
        <f t="shared" si="15"/>
        <v>0</v>
      </c>
      <c r="AC34" s="234">
        <f t="shared" si="15"/>
        <v>0</v>
      </c>
      <c r="AD34" s="234">
        <f t="shared" si="15"/>
        <v>0</v>
      </c>
      <c r="AE34" s="234">
        <f t="shared" si="15"/>
        <v>0</v>
      </c>
      <c r="AF34" s="234">
        <f t="shared" si="15"/>
        <v>0</v>
      </c>
      <c r="AG34" s="234">
        <f t="shared" si="15"/>
        <v>0</v>
      </c>
      <c r="AH34" s="234">
        <f t="shared" si="15"/>
        <v>0</v>
      </c>
      <c r="AI34" s="235">
        <f t="shared" si="15"/>
        <v>0</v>
      </c>
    </row>
    <row r="35" spans="2:35" ht="10.5" customHeight="1">
      <c r="B35" s="215" t="s">
        <v>297</v>
      </c>
      <c r="C35" s="236" t="s">
        <v>21</v>
      </c>
      <c r="D35" s="237">
        <f>'E-1-1'!L42</f>
        <v>0</v>
      </c>
      <c r="E35" s="238">
        <f t="shared" si="1"/>
        <v>0</v>
      </c>
      <c r="F35" s="313"/>
      <c r="G35" s="239">
        <v>0</v>
      </c>
      <c r="H35" s="240">
        <f aca="true" t="shared" si="16" ref="H35:X39">IF(H$6&gt;$G35,IF(H$6-$G35&gt;$F35,0,SLN($D35,$E35,$F35)),0)</f>
        <v>0</v>
      </c>
      <c r="I35" s="238">
        <f t="shared" si="16"/>
        <v>0</v>
      </c>
      <c r="J35" s="238">
        <f t="shared" si="16"/>
        <v>0</v>
      </c>
      <c r="K35" s="238">
        <f t="shared" si="16"/>
        <v>0</v>
      </c>
      <c r="L35" s="238">
        <f t="shared" si="16"/>
        <v>0</v>
      </c>
      <c r="M35" s="238">
        <f t="shared" si="16"/>
        <v>0</v>
      </c>
      <c r="N35" s="238">
        <f t="shared" si="16"/>
        <v>0</v>
      </c>
      <c r="O35" s="238">
        <f t="shared" si="16"/>
        <v>0</v>
      </c>
      <c r="P35" s="238">
        <f t="shared" si="16"/>
        <v>0</v>
      </c>
      <c r="Q35" s="238">
        <f t="shared" si="16"/>
        <v>0</v>
      </c>
      <c r="R35" s="238">
        <f t="shared" si="16"/>
        <v>0</v>
      </c>
      <c r="S35" s="238">
        <f t="shared" si="16"/>
        <v>0</v>
      </c>
      <c r="T35" s="238">
        <f t="shared" si="16"/>
        <v>0</v>
      </c>
      <c r="U35" s="238">
        <f t="shared" si="16"/>
        <v>0</v>
      </c>
      <c r="V35" s="238">
        <f t="shared" si="16"/>
        <v>0</v>
      </c>
      <c r="W35" s="238">
        <f t="shared" si="16"/>
        <v>0</v>
      </c>
      <c r="X35" s="238">
        <f t="shared" si="16"/>
        <v>0</v>
      </c>
      <c r="Y35" s="238">
        <f aca="true" t="shared" si="17" ref="P35:AI39">IF(Y$6&gt;$G35,IF(Y$6-$G35&gt;$F35,0,SLN($D35,$E35,$F35)),0)</f>
        <v>0</v>
      </c>
      <c r="Z35" s="238">
        <f t="shared" si="17"/>
        <v>0</v>
      </c>
      <c r="AA35" s="238">
        <f t="shared" si="17"/>
        <v>0</v>
      </c>
      <c r="AB35" s="238">
        <f t="shared" si="17"/>
        <v>0</v>
      </c>
      <c r="AC35" s="238">
        <f t="shared" si="17"/>
        <v>0</v>
      </c>
      <c r="AD35" s="238">
        <f t="shared" si="17"/>
        <v>0</v>
      </c>
      <c r="AE35" s="238">
        <f t="shared" si="17"/>
        <v>0</v>
      </c>
      <c r="AF35" s="238">
        <f t="shared" si="17"/>
        <v>0</v>
      </c>
      <c r="AG35" s="238">
        <f t="shared" si="17"/>
        <v>0</v>
      </c>
      <c r="AH35" s="238">
        <f t="shared" si="17"/>
        <v>0</v>
      </c>
      <c r="AI35" s="241">
        <f t="shared" si="17"/>
        <v>0</v>
      </c>
    </row>
    <row r="36" spans="2:35" ht="10.5" customHeight="1">
      <c r="B36" s="215"/>
      <c r="C36" s="216" t="s">
        <v>16</v>
      </c>
      <c r="D36" s="237">
        <f>'E-1-1'!L43</f>
        <v>0</v>
      </c>
      <c r="E36" s="218">
        <f t="shared" si="1"/>
        <v>0</v>
      </c>
      <c r="F36" s="311"/>
      <c r="G36" s="219">
        <v>0</v>
      </c>
      <c r="H36" s="220">
        <f t="shared" si="16"/>
        <v>0</v>
      </c>
      <c r="I36" s="218">
        <f t="shared" si="16"/>
        <v>0</v>
      </c>
      <c r="J36" s="218">
        <f t="shared" si="16"/>
        <v>0</v>
      </c>
      <c r="K36" s="218">
        <f t="shared" si="16"/>
        <v>0</v>
      </c>
      <c r="L36" s="218">
        <f t="shared" si="16"/>
        <v>0</v>
      </c>
      <c r="M36" s="218">
        <f t="shared" si="16"/>
        <v>0</v>
      </c>
      <c r="N36" s="218">
        <f t="shared" si="16"/>
        <v>0</v>
      </c>
      <c r="O36" s="218">
        <f t="shared" si="16"/>
        <v>0</v>
      </c>
      <c r="P36" s="218">
        <f t="shared" si="17"/>
        <v>0</v>
      </c>
      <c r="Q36" s="218">
        <f t="shared" si="17"/>
        <v>0</v>
      </c>
      <c r="R36" s="218">
        <f t="shared" si="17"/>
        <v>0</v>
      </c>
      <c r="S36" s="218">
        <f t="shared" si="17"/>
        <v>0</v>
      </c>
      <c r="T36" s="218">
        <f t="shared" si="17"/>
        <v>0</v>
      </c>
      <c r="U36" s="218">
        <f t="shared" si="17"/>
        <v>0</v>
      </c>
      <c r="V36" s="218">
        <f t="shared" si="17"/>
        <v>0</v>
      </c>
      <c r="W36" s="218">
        <f t="shared" si="17"/>
        <v>0</v>
      </c>
      <c r="X36" s="218">
        <f t="shared" si="17"/>
        <v>0</v>
      </c>
      <c r="Y36" s="218">
        <f t="shared" si="17"/>
        <v>0</v>
      </c>
      <c r="Z36" s="218">
        <f t="shared" si="17"/>
        <v>0</v>
      </c>
      <c r="AA36" s="218">
        <f t="shared" si="17"/>
        <v>0</v>
      </c>
      <c r="AB36" s="218">
        <f t="shared" si="17"/>
        <v>0</v>
      </c>
      <c r="AC36" s="218">
        <f t="shared" si="17"/>
        <v>0</v>
      </c>
      <c r="AD36" s="218">
        <f t="shared" si="17"/>
        <v>0</v>
      </c>
      <c r="AE36" s="218">
        <f t="shared" si="17"/>
        <v>0</v>
      </c>
      <c r="AF36" s="218">
        <f t="shared" si="17"/>
        <v>0</v>
      </c>
      <c r="AG36" s="218">
        <f t="shared" si="17"/>
        <v>0</v>
      </c>
      <c r="AH36" s="218">
        <f t="shared" si="17"/>
        <v>0</v>
      </c>
      <c r="AI36" s="221">
        <f t="shared" si="17"/>
        <v>0</v>
      </c>
    </row>
    <row r="37" spans="2:35" ht="10.5" customHeight="1">
      <c r="B37" s="215"/>
      <c r="C37" s="216" t="s">
        <v>15</v>
      </c>
      <c r="D37" s="237">
        <f>'E-1-1'!L44</f>
        <v>0</v>
      </c>
      <c r="E37" s="218">
        <f t="shared" si="1"/>
        <v>0</v>
      </c>
      <c r="F37" s="311"/>
      <c r="G37" s="219">
        <v>0</v>
      </c>
      <c r="H37" s="220">
        <f t="shared" si="16"/>
        <v>0</v>
      </c>
      <c r="I37" s="218">
        <f t="shared" si="16"/>
        <v>0</v>
      </c>
      <c r="J37" s="218">
        <f t="shared" si="16"/>
        <v>0</v>
      </c>
      <c r="K37" s="218">
        <f t="shared" si="16"/>
        <v>0</v>
      </c>
      <c r="L37" s="218">
        <f t="shared" si="16"/>
        <v>0</v>
      </c>
      <c r="M37" s="218">
        <f t="shared" si="16"/>
        <v>0</v>
      </c>
      <c r="N37" s="218">
        <f t="shared" si="16"/>
        <v>0</v>
      </c>
      <c r="O37" s="218">
        <f t="shared" si="16"/>
        <v>0</v>
      </c>
      <c r="P37" s="218">
        <f t="shared" si="17"/>
        <v>0</v>
      </c>
      <c r="Q37" s="218">
        <f t="shared" si="17"/>
        <v>0</v>
      </c>
      <c r="R37" s="218">
        <f t="shared" si="17"/>
        <v>0</v>
      </c>
      <c r="S37" s="218">
        <f t="shared" si="17"/>
        <v>0</v>
      </c>
      <c r="T37" s="218">
        <f t="shared" si="17"/>
        <v>0</v>
      </c>
      <c r="U37" s="218">
        <f t="shared" si="17"/>
        <v>0</v>
      </c>
      <c r="V37" s="218">
        <f t="shared" si="17"/>
        <v>0</v>
      </c>
      <c r="W37" s="218">
        <f t="shared" si="17"/>
        <v>0</v>
      </c>
      <c r="X37" s="218">
        <f t="shared" si="17"/>
        <v>0</v>
      </c>
      <c r="Y37" s="218">
        <f t="shared" si="17"/>
        <v>0</v>
      </c>
      <c r="Z37" s="218">
        <f t="shared" si="17"/>
        <v>0</v>
      </c>
      <c r="AA37" s="218">
        <f t="shared" si="17"/>
        <v>0</v>
      </c>
      <c r="AB37" s="218">
        <f t="shared" si="17"/>
        <v>0</v>
      </c>
      <c r="AC37" s="218">
        <f t="shared" si="17"/>
        <v>0</v>
      </c>
      <c r="AD37" s="218">
        <f t="shared" si="17"/>
        <v>0</v>
      </c>
      <c r="AE37" s="218">
        <f t="shared" si="17"/>
        <v>0</v>
      </c>
      <c r="AF37" s="218">
        <f t="shared" si="17"/>
        <v>0</v>
      </c>
      <c r="AG37" s="218">
        <f t="shared" si="17"/>
        <v>0</v>
      </c>
      <c r="AH37" s="218">
        <f t="shared" si="17"/>
        <v>0</v>
      </c>
      <c r="AI37" s="221">
        <f t="shared" si="17"/>
        <v>0</v>
      </c>
    </row>
    <row r="38" spans="2:35" ht="10.5" customHeight="1">
      <c r="B38" s="215"/>
      <c r="C38" s="216" t="s">
        <v>18</v>
      </c>
      <c r="D38" s="237">
        <f>'E-1-1'!L47</f>
        <v>0</v>
      </c>
      <c r="E38" s="218">
        <f t="shared" si="1"/>
        <v>0</v>
      </c>
      <c r="F38" s="311"/>
      <c r="G38" s="219">
        <v>0</v>
      </c>
      <c r="H38" s="220">
        <f t="shared" si="16"/>
        <v>0</v>
      </c>
      <c r="I38" s="218">
        <f t="shared" si="16"/>
        <v>0</v>
      </c>
      <c r="J38" s="218">
        <f t="shared" si="16"/>
        <v>0</v>
      </c>
      <c r="K38" s="218">
        <f t="shared" si="16"/>
        <v>0</v>
      </c>
      <c r="L38" s="218">
        <f t="shared" si="16"/>
        <v>0</v>
      </c>
      <c r="M38" s="218">
        <f t="shared" si="16"/>
        <v>0</v>
      </c>
      <c r="N38" s="218">
        <f t="shared" si="16"/>
        <v>0</v>
      </c>
      <c r="O38" s="218">
        <f t="shared" si="16"/>
        <v>0</v>
      </c>
      <c r="P38" s="218">
        <f t="shared" si="17"/>
        <v>0</v>
      </c>
      <c r="Q38" s="218">
        <f t="shared" si="17"/>
        <v>0</v>
      </c>
      <c r="R38" s="218">
        <f t="shared" si="17"/>
        <v>0</v>
      </c>
      <c r="S38" s="218">
        <f t="shared" si="17"/>
        <v>0</v>
      </c>
      <c r="T38" s="218">
        <f t="shared" si="17"/>
        <v>0</v>
      </c>
      <c r="U38" s="218">
        <f t="shared" si="17"/>
        <v>0</v>
      </c>
      <c r="V38" s="218">
        <f t="shared" si="17"/>
        <v>0</v>
      </c>
      <c r="W38" s="218">
        <f t="shared" si="17"/>
        <v>0</v>
      </c>
      <c r="X38" s="218">
        <f t="shared" si="17"/>
        <v>0</v>
      </c>
      <c r="Y38" s="218">
        <f t="shared" si="17"/>
        <v>0</v>
      </c>
      <c r="Z38" s="218">
        <f t="shared" si="17"/>
        <v>0</v>
      </c>
      <c r="AA38" s="218">
        <f t="shared" si="17"/>
        <v>0</v>
      </c>
      <c r="AB38" s="218">
        <f t="shared" si="17"/>
        <v>0</v>
      </c>
      <c r="AC38" s="218">
        <f t="shared" si="17"/>
        <v>0</v>
      </c>
      <c r="AD38" s="218">
        <f t="shared" si="17"/>
        <v>0</v>
      </c>
      <c r="AE38" s="218">
        <f t="shared" si="17"/>
        <v>0</v>
      </c>
      <c r="AF38" s="218">
        <f t="shared" si="17"/>
        <v>0</v>
      </c>
      <c r="AG38" s="218">
        <f t="shared" si="17"/>
        <v>0</v>
      </c>
      <c r="AH38" s="218">
        <f t="shared" si="17"/>
        <v>0</v>
      </c>
      <c r="AI38" s="221">
        <f t="shared" si="17"/>
        <v>0</v>
      </c>
    </row>
    <row r="39" spans="2:35" ht="10.5" customHeight="1">
      <c r="B39" s="215"/>
      <c r="C39" s="222" t="s">
        <v>20</v>
      </c>
      <c r="D39" s="237">
        <f>'E-1-1'!L48</f>
        <v>0</v>
      </c>
      <c r="E39" s="218">
        <f t="shared" si="1"/>
        <v>0</v>
      </c>
      <c r="F39" s="311"/>
      <c r="G39" s="225">
        <v>0</v>
      </c>
      <c r="H39" s="226">
        <f t="shared" si="16"/>
        <v>0</v>
      </c>
      <c r="I39" s="224">
        <f t="shared" si="16"/>
        <v>0</v>
      </c>
      <c r="J39" s="224">
        <f t="shared" si="16"/>
        <v>0</v>
      </c>
      <c r="K39" s="224">
        <f t="shared" si="16"/>
        <v>0</v>
      </c>
      <c r="L39" s="224">
        <f t="shared" si="16"/>
        <v>0</v>
      </c>
      <c r="M39" s="224">
        <f t="shared" si="16"/>
        <v>0</v>
      </c>
      <c r="N39" s="224">
        <f t="shared" si="16"/>
        <v>0</v>
      </c>
      <c r="O39" s="224">
        <f t="shared" si="16"/>
        <v>0</v>
      </c>
      <c r="P39" s="224">
        <f t="shared" si="17"/>
        <v>0</v>
      </c>
      <c r="Q39" s="224">
        <f t="shared" si="17"/>
        <v>0</v>
      </c>
      <c r="R39" s="224">
        <f t="shared" si="17"/>
        <v>0</v>
      </c>
      <c r="S39" s="224">
        <f t="shared" si="17"/>
        <v>0</v>
      </c>
      <c r="T39" s="224">
        <f t="shared" si="17"/>
        <v>0</v>
      </c>
      <c r="U39" s="224">
        <f t="shared" si="17"/>
        <v>0</v>
      </c>
      <c r="V39" s="224">
        <f t="shared" si="17"/>
        <v>0</v>
      </c>
      <c r="W39" s="224">
        <f t="shared" si="17"/>
        <v>0</v>
      </c>
      <c r="X39" s="224">
        <f t="shared" si="17"/>
        <v>0</v>
      </c>
      <c r="Y39" s="224">
        <f t="shared" si="17"/>
        <v>0</v>
      </c>
      <c r="Z39" s="224">
        <f t="shared" si="17"/>
        <v>0</v>
      </c>
      <c r="AA39" s="224">
        <f t="shared" si="17"/>
        <v>0</v>
      </c>
      <c r="AB39" s="224">
        <f t="shared" si="17"/>
        <v>0</v>
      </c>
      <c r="AC39" s="224">
        <f t="shared" si="17"/>
        <v>0</v>
      </c>
      <c r="AD39" s="224">
        <f t="shared" si="17"/>
        <v>0</v>
      </c>
      <c r="AE39" s="224">
        <f t="shared" si="17"/>
        <v>0</v>
      </c>
      <c r="AF39" s="224">
        <f t="shared" si="17"/>
        <v>0</v>
      </c>
      <c r="AG39" s="224">
        <f t="shared" si="17"/>
        <v>0</v>
      </c>
      <c r="AH39" s="224">
        <f t="shared" si="17"/>
        <v>0</v>
      </c>
      <c r="AI39" s="227">
        <f t="shared" si="17"/>
        <v>0</v>
      </c>
    </row>
    <row r="40" spans="2:35" ht="10.5" customHeight="1" thickBot="1">
      <c r="B40" s="242"/>
      <c r="C40" s="243" t="s">
        <v>8</v>
      </c>
      <c r="D40" s="244" t="s">
        <v>107</v>
      </c>
      <c r="E40" s="245" t="s">
        <v>107</v>
      </c>
      <c r="F40" s="245" t="s">
        <v>107</v>
      </c>
      <c r="G40" s="246" t="s">
        <v>107</v>
      </c>
      <c r="H40" s="247">
        <f aca="true" t="shared" si="18" ref="H40:AI40">SUM(H35:H39)</f>
        <v>0</v>
      </c>
      <c r="I40" s="248">
        <f t="shared" si="18"/>
        <v>0</v>
      </c>
      <c r="J40" s="248">
        <f t="shared" si="18"/>
        <v>0</v>
      </c>
      <c r="K40" s="248">
        <f t="shared" si="18"/>
        <v>0</v>
      </c>
      <c r="L40" s="248">
        <f t="shared" si="18"/>
        <v>0</v>
      </c>
      <c r="M40" s="248">
        <f t="shared" si="18"/>
        <v>0</v>
      </c>
      <c r="N40" s="248">
        <f t="shared" si="18"/>
        <v>0</v>
      </c>
      <c r="O40" s="248">
        <f t="shared" si="18"/>
        <v>0</v>
      </c>
      <c r="P40" s="248">
        <f t="shared" si="18"/>
        <v>0</v>
      </c>
      <c r="Q40" s="248">
        <f t="shared" si="18"/>
        <v>0</v>
      </c>
      <c r="R40" s="248">
        <f t="shared" si="18"/>
        <v>0</v>
      </c>
      <c r="S40" s="248">
        <f t="shared" si="18"/>
        <v>0</v>
      </c>
      <c r="T40" s="248">
        <f t="shared" si="18"/>
        <v>0</v>
      </c>
      <c r="U40" s="248">
        <f t="shared" si="18"/>
        <v>0</v>
      </c>
      <c r="V40" s="248">
        <f t="shared" si="18"/>
        <v>0</v>
      </c>
      <c r="W40" s="248">
        <f t="shared" si="18"/>
        <v>0</v>
      </c>
      <c r="X40" s="248">
        <f t="shared" si="18"/>
        <v>0</v>
      </c>
      <c r="Y40" s="248">
        <f t="shared" si="18"/>
        <v>0</v>
      </c>
      <c r="Z40" s="248">
        <f t="shared" si="18"/>
        <v>0</v>
      </c>
      <c r="AA40" s="248">
        <f t="shared" si="18"/>
        <v>0</v>
      </c>
      <c r="AB40" s="248">
        <f t="shared" si="18"/>
        <v>0</v>
      </c>
      <c r="AC40" s="248">
        <f t="shared" si="18"/>
        <v>0</v>
      </c>
      <c r="AD40" s="248">
        <f t="shared" si="18"/>
        <v>0</v>
      </c>
      <c r="AE40" s="248">
        <f t="shared" si="18"/>
        <v>0</v>
      </c>
      <c r="AF40" s="248">
        <f t="shared" si="18"/>
        <v>0</v>
      </c>
      <c r="AG40" s="248">
        <f t="shared" si="18"/>
        <v>0</v>
      </c>
      <c r="AH40" s="248">
        <f t="shared" si="18"/>
        <v>0</v>
      </c>
      <c r="AI40" s="249">
        <f t="shared" si="18"/>
        <v>0</v>
      </c>
    </row>
    <row r="41" spans="2:35" ht="10.5" customHeight="1" thickTop="1">
      <c r="B41" s="250" t="s">
        <v>11</v>
      </c>
      <c r="C41" s="251"/>
      <c r="D41" s="252"/>
      <c r="E41" s="253"/>
      <c r="F41" s="253"/>
      <c r="G41" s="253"/>
      <c r="H41" s="254">
        <f>H15+H24+H29+H34+H40</f>
        <v>0</v>
      </c>
      <c r="I41" s="255">
        <f>I15+I24+I29+I34+I40</f>
        <v>0</v>
      </c>
      <c r="J41" s="255">
        <f aca="true" t="shared" si="19" ref="J41:AI41">J15+J24+J29+J34+J40</f>
        <v>0</v>
      </c>
      <c r="K41" s="255">
        <f t="shared" si="19"/>
        <v>0</v>
      </c>
      <c r="L41" s="255">
        <f t="shared" si="19"/>
        <v>0</v>
      </c>
      <c r="M41" s="255">
        <f t="shared" si="19"/>
        <v>0</v>
      </c>
      <c r="N41" s="255">
        <f t="shared" si="19"/>
        <v>0</v>
      </c>
      <c r="O41" s="255">
        <f t="shared" si="19"/>
        <v>0</v>
      </c>
      <c r="P41" s="255">
        <f t="shared" si="19"/>
        <v>0</v>
      </c>
      <c r="Q41" s="255">
        <f t="shared" si="19"/>
        <v>0</v>
      </c>
      <c r="R41" s="255">
        <f t="shared" si="19"/>
        <v>0</v>
      </c>
      <c r="S41" s="255">
        <f t="shared" si="19"/>
        <v>0</v>
      </c>
      <c r="T41" s="255">
        <f t="shared" si="19"/>
        <v>0</v>
      </c>
      <c r="U41" s="255">
        <f t="shared" si="19"/>
        <v>0</v>
      </c>
      <c r="V41" s="255">
        <f t="shared" si="19"/>
        <v>0</v>
      </c>
      <c r="W41" s="255">
        <f t="shared" si="19"/>
        <v>0</v>
      </c>
      <c r="X41" s="255">
        <f t="shared" si="19"/>
        <v>0</v>
      </c>
      <c r="Y41" s="255">
        <f t="shared" si="19"/>
        <v>0</v>
      </c>
      <c r="Z41" s="255">
        <f t="shared" si="19"/>
        <v>0</v>
      </c>
      <c r="AA41" s="255">
        <f t="shared" si="19"/>
        <v>0</v>
      </c>
      <c r="AB41" s="255">
        <f t="shared" si="19"/>
        <v>0</v>
      </c>
      <c r="AC41" s="255">
        <f t="shared" si="19"/>
        <v>0</v>
      </c>
      <c r="AD41" s="255">
        <f t="shared" si="19"/>
        <v>0</v>
      </c>
      <c r="AE41" s="255">
        <f t="shared" si="19"/>
        <v>0</v>
      </c>
      <c r="AF41" s="255">
        <f t="shared" si="19"/>
        <v>0</v>
      </c>
      <c r="AG41" s="255">
        <f t="shared" si="19"/>
        <v>0</v>
      </c>
      <c r="AH41" s="255">
        <f t="shared" si="19"/>
        <v>0</v>
      </c>
      <c r="AI41" s="256">
        <f t="shared" si="19"/>
        <v>0</v>
      </c>
    </row>
    <row r="43" ht="15" customHeight="1">
      <c r="B43" s="1" t="s">
        <v>269</v>
      </c>
    </row>
    <row r="45" spans="2:35" ht="10.5" customHeight="1">
      <c r="B45" s="150" t="s">
        <v>286</v>
      </c>
      <c r="C45" s="151"/>
      <c r="D45" s="205" t="s">
        <v>284</v>
      </c>
      <c r="E45" s="206" t="s">
        <v>285</v>
      </c>
      <c r="F45" s="206" t="s">
        <v>287</v>
      </c>
      <c r="G45" s="207" t="s">
        <v>283</v>
      </c>
      <c r="H45" s="205">
        <v>1</v>
      </c>
      <c r="I45" s="206">
        <v>2</v>
      </c>
      <c r="J45" s="206">
        <v>3</v>
      </c>
      <c r="K45" s="206">
        <v>4</v>
      </c>
      <c r="L45" s="206">
        <v>5</v>
      </c>
      <c r="M45" s="206">
        <v>6</v>
      </c>
      <c r="N45" s="206">
        <v>7</v>
      </c>
      <c r="O45" s="206">
        <v>8</v>
      </c>
      <c r="P45" s="206">
        <v>9</v>
      </c>
      <c r="Q45" s="206">
        <v>10</v>
      </c>
      <c r="R45" s="206">
        <v>11</v>
      </c>
      <c r="S45" s="206">
        <v>12</v>
      </c>
      <c r="T45" s="206">
        <v>13</v>
      </c>
      <c r="U45" s="206">
        <v>14</v>
      </c>
      <c r="V45" s="206">
        <v>15</v>
      </c>
      <c r="W45" s="206">
        <v>16</v>
      </c>
      <c r="X45" s="206">
        <v>17</v>
      </c>
      <c r="Y45" s="206">
        <v>18</v>
      </c>
      <c r="Z45" s="206">
        <v>19</v>
      </c>
      <c r="AA45" s="206">
        <v>20</v>
      </c>
      <c r="AB45" s="206">
        <v>21</v>
      </c>
      <c r="AC45" s="206">
        <v>22</v>
      </c>
      <c r="AD45" s="206">
        <v>23</v>
      </c>
      <c r="AE45" s="206">
        <v>24</v>
      </c>
      <c r="AF45" s="206">
        <v>25</v>
      </c>
      <c r="AG45" s="206">
        <v>26</v>
      </c>
      <c r="AH45" s="206">
        <v>27</v>
      </c>
      <c r="AI45" s="207">
        <v>28</v>
      </c>
    </row>
    <row r="46" spans="2:35" ht="10.5" customHeight="1">
      <c r="B46" s="208" t="s">
        <v>333</v>
      </c>
      <c r="C46" s="208" t="str">
        <f>IF('E-1-1'!K18="","",'E-1-1'!K18)</f>
        <v>セキュリティ設備</v>
      </c>
      <c r="D46" s="314"/>
      <c r="E46" s="211">
        <f aca="true" t="shared" si="20" ref="E46:E61">D46*0.1</f>
        <v>0</v>
      </c>
      <c r="F46" s="257">
        <f>F16</f>
        <v>0</v>
      </c>
      <c r="G46" s="318"/>
      <c r="H46" s="213">
        <f aca="true" t="shared" si="21" ref="H46:W61">IF(H$45&gt;$G46,IF(H$45-$G46&gt;$F46,0,SLN($D46,$E46,$F46)),0)</f>
        <v>0</v>
      </c>
      <c r="I46" s="258">
        <f t="shared" si="21"/>
        <v>0</v>
      </c>
      <c r="J46" s="211">
        <f aca="true" t="shared" si="22" ref="J46:S48">IF(J$45&gt;$G46,IF(J$45-$G46&gt;$F46,0,SLN($D46,$E46,$F46)),0)</f>
        <v>0</v>
      </c>
      <c r="K46" s="211">
        <f t="shared" si="22"/>
        <v>0</v>
      </c>
      <c r="L46" s="211">
        <f t="shared" si="22"/>
        <v>0</v>
      </c>
      <c r="M46" s="211">
        <f t="shared" si="22"/>
        <v>0</v>
      </c>
      <c r="N46" s="211">
        <f t="shared" si="22"/>
        <v>0</v>
      </c>
      <c r="O46" s="211">
        <f t="shared" si="22"/>
        <v>0</v>
      </c>
      <c r="P46" s="211">
        <f t="shared" si="22"/>
        <v>0</v>
      </c>
      <c r="Q46" s="211">
        <f t="shared" si="22"/>
        <v>0</v>
      </c>
      <c r="R46" s="211">
        <f t="shared" si="22"/>
        <v>0</v>
      </c>
      <c r="S46" s="211">
        <f t="shared" si="22"/>
        <v>0</v>
      </c>
      <c r="T46" s="211">
        <f aca="true" t="shared" si="23" ref="T46:AC48">IF(T$45&gt;$G46,IF(T$45-$G46&gt;$F46,0,SLN($D46,$E46,$F46)),0)</f>
        <v>0</v>
      </c>
      <c r="U46" s="211">
        <f t="shared" si="23"/>
        <v>0</v>
      </c>
      <c r="V46" s="211">
        <f t="shared" si="23"/>
        <v>0</v>
      </c>
      <c r="W46" s="211">
        <f t="shared" si="23"/>
        <v>0</v>
      </c>
      <c r="X46" s="211">
        <f t="shared" si="23"/>
        <v>0</v>
      </c>
      <c r="Y46" s="211">
        <f t="shared" si="23"/>
        <v>0</v>
      </c>
      <c r="Z46" s="211">
        <f t="shared" si="23"/>
        <v>0</v>
      </c>
      <c r="AA46" s="211">
        <f t="shared" si="23"/>
        <v>0</v>
      </c>
      <c r="AB46" s="211">
        <f t="shared" si="23"/>
        <v>0</v>
      </c>
      <c r="AC46" s="211">
        <f t="shared" si="23"/>
        <v>0</v>
      </c>
      <c r="AD46" s="211">
        <f aca="true" t="shared" si="24" ref="AD46:AI48">IF(AD$45&gt;$G46,IF(AD$45-$G46&gt;$F46,0,SLN($D46,$E46,$F46)),0)</f>
        <v>0</v>
      </c>
      <c r="AE46" s="211">
        <f t="shared" si="24"/>
        <v>0</v>
      </c>
      <c r="AF46" s="211">
        <f t="shared" si="24"/>
        <v>0</v>
      </c>
      <c r="AG46" s="211">
        <f t="shared" si="24"/>
        <v>0</v>
      </c>
      <c r="AH46" s="211">
        <f t="shared" si="24"/>
        <v>0</v>
      </c>
      <c r="AI46" s="214">
        <f t="shared" si="24"/>
        <v>0</v>
      </c>
    </row>
    <row r="47" spans="2:35" ht="10.5" customHeight="1">
      <c r="B47" s="215"/>
      <c r="C47" s="236"/>
      <c r="D47" s="315"/>
      <c r="E47" s="238">
        <f t="shared" si="20"/>
        <v>0</v>
      </c>
      <c r="F47" s="270">
        <f>F46</f>
        <v>0</v>
      </c>
      <c r="G47" s="319"/>
      <c r="H47" s="220">
        <f t="shared" si="21"/>
        <v>0</v>
      </c>
      <c r="I47" s="260">
        <f t="shared" si="21"/>
        <v>0</v>
      </c>
      <c r="J47" s="218">
        <f t="shared" si="22"/>
        <v>0</v>
      </c>
      <c r="K47" s="218">
        <f t="shared" si="22"/>
        <v>0</v>
      </c>
      <c r="L47" s="218">
        <f t="shared" si="22"/>
        <v>0</v>
      </c>
      <c r="M47" s="218">
        <f t="shared" si="22"/>
        <v>0</v>
      </c>
      <c r="N47" s="218">
        <f t="shared" si="22"/>
        <v>0</v>
      </c>
      <c r="O47" s="218">
        <f t="shared" si="22"/>
        <v>0</v>
      </c>
      <c r="P47" s="218">
        <f t="shared" si="22"/>
        <v>0</v>
      </c>
      <c r="Q47" s="218">
        <f t="shared" si="22"/>
        <v>0</v>
      </c>
      <c r="R47" s="218">
        <f t="shared" si="22"/>
        <v>0</v>
      </c>
      <c r="S47" s="218">
        <f t="shared" si="22"/>
        <v>0</v>
      </c>
      <c r="T47" s="218">
        <f t="shared" si="23"/>
        <v>0</v>
      </c>
      <c r="U47" s="218">
        <f t="shared" si="23"/>
        <v>0</v>
      </c>
      <c r="V47" s="218">
        <f t="shared" si="23"/>
        <v>0</v>
      </c>
      <c r="W47" s="218">
        <f t="shared" si="23"/>
        <v>0</v>
      </c>
      <c r="X47" s="218">
        <f t="shared" si="23"/>
        <v>0</v>
      </c>
      <c r="Y47" s="218">
        <f t="shared" si="23"/>
        <v>0</v>
      </c>
      <c r="Z47" s="218">
        <f t="shared" si="23"/>
        <v>0</v>
      </c>
      <c r="AA47" s="218">
        <f t="shared" si="23"/>
        <v>0</v>
      </c>
      <c r="AB47" s="218">
        <f t="shared" si="23"/>
        <v>0</v>
      </c>
      <c r="AC47" s="218">
        <f t="shared" si="23"/>
        <v>0</v>
      </c>
      <c r="AD47" s="218">
        <f t="shared" si="24"/>
        <v>0</v>
      </c>
      <c r="AE47" s="218">
        <f t="shared" si="24"/>
        <v>0</v>
      </c>
      <c r="AF47" s="218">
        <f t="shared" si="24"/>
        <v>0</v>
      </c>
      <c r="AG47" s="218">
        <f t="shared" si="24"/>
        <v>0</v>
      </c>
      <c r="AH47" s="218">
        <f t="shared" si="24"/>
        <v>0</v>
      </c>
      <c r="AI47" s="221">
        <f t="shared" si="24"/>
        <v>0</v>
      </c>
    </row>
    <row r="48" spans="2:35" ht="10.5" customHeight="1">
      <c r="B48" s="215"/>
      <c r="C48" s="222" t="str">
        <f>IF('E-1-1'!K19="","",'E-1-1'!K19)</f>
        <v>FIS設備</v>
      </c>
      <c r="D48" s="316"/>
      <c r="E48" s="218">
        <f t="shared" si="20"/>
        <v>0</v>
      </c>
      <c r="F48" s="259">
        <f>F17</f>
        <v>0</v>
      </c>
      <c r="G48" s="320"/>
      <c r="H48" s="220">
        <f t="shared" si="21"/>
        <v>0</v>
      </c>
      <c r="I48" s="260">
        <f t="shared" si="21"/>
        <v>0</v>
      </c>
      <c r="J48" s="218">
        <f t="shared" si="22"/>
        <v>0</v>
      </c>
      <c r="K48" s="218">
        <f t="shared" si="22"/>
        <v>0</v>
      </c>
      <c r="L48" s="218">
        <f t="shared" si="22"/>
        <v>0</v>
      </c>
      <c r="M48" s="218">
        <f t="shared" si="22"/>
        <v>0</v>
      </c>
      <c r="N48" s="218">
        <f t="shared" si="22"/>
        <v>0</v>
      </c>
      <c r="O48" s="218">
        <f t="shared" si="22"/>
        <v>0</v>
      </c>
      <c r="P48" s="218">
        <f t="shared" si="22"/>
        <v>0</v>
      </c>
      <c r="Q48" s="218">
        <f t="shared" si="22"/>
        <v>0</v>
      </c>
      <c r="R48" s="218">
        <f t="shared" si="22"/>
        <v>0</v>
      </c>
      <c r="S48" s="218">
        <f t="shared" si="22"/>
        <v>0</v>
      </c>
      <c r="T48" s="218">
        <f t="shared" si="23"/>
        <v>0</v>
      </c>
      <c r="U48" s="218">
        <f t="shared" si="23"/>
        <v>0</v>
      </c>
      <c r="V48" s="218">
        <f t="shared" si="23"/>
        <v>0</v>
      </c>
      <c r="W48" s="218">
        <f t="shared" si="23"/>
        <v>0</v>
      </c>
      <c r="X48" s="218">
        <f t="shared" si="23"/>
        <v>0</v>
      </c>
      <c r="Y48" s="218">
        <f t="shared" si="23"/>
        <v>0</v>
      </c>
      <c r="Z48" s="218">
        <f t="shared" si="23"/>
        <v>0</v>
      </c>
      <c r="AA48" s="218">
        <f t="shared" si="23"/>
        <v>0</v>
      </c>
      <c r="AB48" s="218">
        <f t="shared" si="23"/>
        <v>0</v>
      </c>
      <c r="AC48" s="218">
        <f t="shared" si="23"/>
        <v>0</v>
      </c>
      <c r="AD48" s="218">
        <f t="shared" si="24"/>
        <v>0</v>
      </c>
      <c r="AE48" s="218">
        <f t="shared" si="24"/>
        <v>0</v>
      </c>
      <c r="AF48" s="218">
        <f t="shared" si="24"/>
        <v>0</v>
      </c>
      <c r="AG48" s="218">
        <f t="shared" si="24"/>
        <v>0</v>
      </c>
      <c r="AH48" s="218">
        <f t="shared" si="24"/>
        <v>0</v>
      </c>
      <c r="AI48" s="221">
        <f t="shared" si="24"/>
        <v>0</v>
      </c>
    </row>
    <row r="49" spans="2:35" ht="10.5" customHeight="1">
      <c r="B49" s="215"/>
      <c r="C49" s="236"/>
      <c r="D49" s="316"/>
      <c r="E49" s="218">
        <f t="shared" si="20"/>
        <v>0</v>
      </c>
      <c r="F49" s="270">
        <f>F48</f>
        <v>0</v>
      </c>
      <c r="G49" s="320"/>
      <c r="H49" s="220">
        <f t="shared" si="21"/>
        <v>0</v>
      </c>
      <c r="I49" s="260">
        <f t="shared" si="21"/>
        <v>0</v>
      </c>
      <c r="J49" s="218">
        <f aca="true" t="shared" si="25" ref="J49:S49">IF(J$45&gt;$G49,IF(J$45-$G49&gt;$F49,0,SLN($D49,$E49,$F49)),0)</f>
        <v>0</v>
      </c>
      <c r="K49" s="218">
        <f t="shared" si="25"/>
        <v>0</v>
      </c>
      <c r="L49" s="218">
        <f t="shared" si="25"/>
        <v>0</v>
      </c>
      <c r="M49" s="218">
        <f t="shared" si="25"/>
        <v>0</v>
      </c>
      <c r="N49" s="218">
        <f t="shared" si="25"/>
        <v>0</v>
      </c>
      <c r="O49" s="218">
        <f t="shared" si="25"/>
        <v>0</v>
      </c>
      <c r="P49" s="218">
        <f t="shared" si="25"/>
        <v>0</v>
      </c>
      <c r="Q49" s="218">
        <f t="shared" si="25"/>
        <v>0</v>
      </c>
      <c r="R49" s="218">
        <f t="shared" si="25"/>
        <v>0</v>
      </c>
      <c r="S49" s="218">
        <f t="shared" si="25"/>
        <v>0</v>
      </c>
      <c r="T49" s="218">
        <f aca="true" t="shared" si="26" ref="T49:AI61">IF(T$45&gt;$G49,IF(T$45-$G49&gt;$F49,0,SLN($D49,$E49,$F49)),0)</f>
        <v>0</v>
      </c>
      <c r="U49" s="218">
        <f t="shared" si="26"/>
        <v>0</v>
      </c>
      <c r="V49" s="218">
        <f t="shared" si="26"/>
        <v>0</v>
      </c>
      <c r="W49" s="218">
        <f t="shared" si="26"/>
        <v>0</v>
      </c>
      <c r="X49" s="218">
        <f t="shared" si="26"/>
        <v>0</v>
      </c>
      <c r="Y49" s="218">
        <f t="shared" si="26"/>
        <v>0</v>
      </c>
      <c r="Z49" s="218">
        <f t="shared" si="26"/>
        <v>0</v>
      </c>
      <c r="AA49" s="218">
        <f t="shared" si="26"/>
        <v>0</v>
      </c>
      <c r="AB49" s="218">
        <f t="shared" si="26"/>
        <v>0</v>
      </c>
      <c r="AC49" s="218">
        <f t="shared" si="26"/>
        <v>0</v>
      </c>
      <c r="AD49" s="218">
        <f t="shared" si="26"/>
        <v>0</v>
      </c>
      <c r="AE49" s="218">
        <f t="shared" si="26"/>
        <v>0</v>
      </c>
      <c r="AF49" s="218">
        <f t="shared" si="26"/>
        <v>0</v>
      </c>
      <c r="AG49" s="218">
        <f t="shared" si="26"/>
        <v>0</v>
      </c>
      <c r="AH49" s="218">
        <f t="shared" si="26"/>
        <v>0</v>
      </c>
      <c r="AI49" s="221">
        <f t="shared" si="26"/>
        <v>0</v>
      </c>
    </row>
    <row r="50" spans="2:35" ht="10.5" customHeight="1">
      <c r="B50" s="215"/>
      <c r="C50" s="222" t="str">
        <f>IF('E-1-1'!K20="","",'E-1-1'!K20)</f>
        <v>MSW設備</v>
      </c>
      <c r="D50" s="316"/>
      <c r="E50" s="218">
        <f t="shared" si="20"/>
        <v>0</v>
      </c>
      <c r="F50" s="259">
        <f>F18</f>
        <v>0</v>
      </c>
      <c r="G50" s="320"/>
      <c r="H50" s="220">
        <f t="shared" si="21"/>
        <v>0</v>
      </c>
      <c r="I50" s="260">
        <f t="shared" si="21"/>
        <v>0</v>
      </c>
      <c r="J50" s="218">
        <f t="shared" si="21"/>
        <v>0</v>
      </c>
      <c r="K50" s="218">
        <f t="shared" si="21"/>
        <v>0</v>
      </c>
      <c r="L50" s="218">
        <f t="shared" si="21"/>
        <v>0</v>
      </c>
      <c r="M50" s="218">
        <f t="shared" si="21"/>
        <v>0</v>
      </c>
      <c r="N50" s="218">
        <f t="shared" si="21"/>
        <v>0</v>
      </c>
      <c r="O50" s="218">
        <f t="shared" si="21"/>
        <v>0</v>
      </c>
      <c r="P50" s="218">
        <f t="shared" si="21"/>
        <v>0</v>
      </c>
      <c r="Q50" s="218">
        <f t="shared" si="21"/>
        <v>0</v>
      </c>
      <c r="R50" s="218">
        <f t="shared" si="21"/>
        <v>0</v>
      </c>
      <c r="S50" s="218">
        <f t="shared" si="21"/>
        <v>0</v>
      </c>
      <c r="T50" s="218">
        <f t="shared" si="21"/>
        <v>0</v>
      </c>
      <c r="U50" s="218">
        <f t="shared" si="21"/>
        <v>0</v>
      </c>
      <c r="V50" s="218">
        <f t="shared" si="21"/>
        <v>0</v>
      </c>
      <c r="W50" s="218">
        <f t="shared" si="21"/>
        <v>0</v>
      </c>
      <c r="X50" s="218">
        <f t="shared" si="26"/>
        <v>0</v>
      </c>
      <c r="Y50" s="218">
        <f t="shared" si="26"/>
        <v>0</v>
      </c>
      <c r="Z50" s="218">
        <f t="shared" si="26"/>
        <v>0</v>
      </c>
      <c r="AA50" s="218">
        <f t="shared" si="26"/>
        <v>0</v>
      </c>
      <c r="AB50" s="218">
        <f t="shared" si="26"/>
        <v>0</v>
      </c>
      <c r="AC50" s="218">
        <f t="shared" si="26"/>
        <v>0</v>
      </c>
      <c r="AD50" s="218">
        <f t="shared" si="26"/>
        <v>0</v>
      </c>
      <c r="AE50" s="218">
        <f t="shared" si="26"/>
        <v>0</v>
      </c>
      <c r="AF50" s="218">
        <f t="shared" si="26"/>
        <v>0</v>
      </c>
      <c r="AG50" s="218">
        <f t="shared" si="26"/>
        <v>0</v>
      </c>
      <c r="AH50" s="218">
        <f t="shared" si="26"/>
        <v>0</v>
      </c>
      <c r="AI50" s="221">
        <f t="shared" si="26"/>
        <v>0</v>
      </c>
    </row>
    <row r="51" spans="2:35" ht="10.5" customHeight="1">
      <c r="B51" s="215"/>
      <c r="C51" s="236"/>
      <c r="D51" s="316"/>
      <c r="E51" s="218">
        <f t="shared" si="20"/>
        <v>0</v>
      </c>
      <c r="F51" s="270">
        <f>F50</f>
        <v>0</v>
      </c>
      <c r="G51" s="320"/>
      <c r="H51" s="220">
        <f t="shared" si="21"/>
        <v>0</v>
      </c>
      <c r="I51" s="260">
        <f t="shared" si="21"/>
        <v>0</v>
      </c>
      <c r="J51" s="218">
        <f t="shared" si="21"/>
        <v>0</v>
      </c>
      <c r="K51" s="218">
        <f t="shared" si="21"/>
        <v>0</v>
      </c>
      <c r="L51" s="218">
        <f t="shared" si="21"/>
        <v>0</v>
      </c>
      <c r="M51" s="218">
        <f t="shared" si="21"/>
        <v>0</v>
      </c>
      <c r="N51" s="218">
        <f t="shared" si="21"/>
        <v>0</v>
      </c>
      <c r="O51" s="218">
        <f t="shared" si="21"/>
        <v>0</v>
      </c>
      <c r="P51" s="218">
        <f t="shared" si="21"/>
        <v>0</v>
      </c>
      <c r="Q51" s="218">
        <f t="shared" si="21"/>
        <v>0</v>
      </c>
      <c r="R51" s="218">
        <f t="shared" si="21"/>
        <v>0</v>
      </c>
      <c r="S51" s="218">
        <f t="shared" si="21"/>
        <v>0</v>
      </c>
      <c r="T51" s="218">
        <f t="shared" si="21"/>
        <v>0</v>
      </c>
      <c r="U51" s="218">
        <f t="shared" si="21"/>
        <v>0</v>
      </c>
      <c r="V51" s="218">
        <f t="shared" si="21"/>
        <v>0</v>
      </c>
      <c r="W51" s="218">
        <f t="shared" si="21"/>
        <v>0</v>
      </c>
      <c r="X51" s="218">
        <f t="shared" si="26"/>
        <v>0</v>
      </c>
      <c r="Y51" s="218">
        <f t="shared" si="26"/>
        <v>0</v>
      </c>
      <c r="Z51" s="218">
        <f t="shared" si="26"/>
        <v>0</v>
      </c>
      <c r="AA51" s="218">
        <f t="shared" si="26"/>
        <v>0</v>
      </c>
      <c r="AB51" s="218">
        <f t="shared" si="26"/>
        <v>0</v>
      </c>
      <c r="AC51" s="218">
        <f t="shared" si="26"/>
        <v>0</v>
      </c>
      <c r="AD51" s="218">
        <f t="shared" si="26"/>
        <v>0</v>
      </c>
      <c r="AE51" s="218">
        <f t="shared" si="26"/>
        <v>0</v>
      </c>
      <c r="AF51" s="218">
        <f t="shared" si="26"/>
        <v>0</v>
      </c>
      <c r="AG51" s="218">
        <f t="shared" si="26"/>
        <v>0</v>
      </c>
      <c r="AH51" s="218">
        <f t="shared" si="26"/>
        <v>0</v>
      </c>
      <c r="AI51" s="221">
        <f t="shared" si="26"/>
        <v>0</v>
      </c>
    </row>
    <row r="52" spans="2:35" ht="10.5" customHeight="1">
      <c r="B52" s="215"/>
      <c r="C52" s="222" t="str">
        <f>IF('E-1-1'!K21="","",'E-1-1'!K21)</f>
        <v>PBB</v>
      </c>
      <c r="D52" s="316"/>
      <c r="E52" s="218">
        <f t="shared" si="20"/>
        <v>0</v>
      </c>
      <c r="F52" s="259">
        <f>F19</f>
        <v>0</v>
      </c>
      <c r="G52" s="320"/>
      <c r="H52" s="220">
        <f t="shared" si="21"/>
        <v>0</v>
      </c>
      <c r="I52" s="260">
        <f t="shared" si="21"/>
        <v>0</v>
      </c>
      <c r="J52" s="218">
        <f t="shared" si="21"/>
        <v>0</v>
      </c>
      <c r="K52" s="218">
        <f t="shared" si="21"/>
        <v>0</v>
      </c>
      <c r="L52" s="218">
        <f t="shared" si="21"/>
        <v>0</v>
      </c>
      <c r="M52" s="218">
        <f t="shared" si="21"/>
        <v>0</v>
      </c>
      <c r="N52" s="218">
        <f t="shared" si="21"/>
        <v>0</v>
      </c>
      <c r="O52" s="218">
        <f t="shared" si="21"/>
        <v>0</v>
      </c>
      <c r="P52" s="218">
        <f t="shared" si="21"/>
        <v>0</v>
      </c>
      <c r="Q52" s="218">
        <f t="shared" si="21"/>
        <v>0</v>
      </c>
      <c r="R52" s="218">
        <f t="shared" si="21"/>
        <v>0</v>
      </c>
      <c r="S52" s="218">
        <f t="shared" si="21"/>
        <v>0</v>
      </c>
      <c r="T52" s="218">
        <f t="shared" si="21"/>
        <v>0</v>
      </c>
      <c r="U52" s="218">
        <f t="shared" si="21"/>
        <v>0</v>
      </c>
      <c r="V52" s="218">
        <f t="shared" si="21"/>
        <v>0</v>
      </c>
      <c r="W52" s="218">
        <f t="shared" si="21"/>
        <v>0</v>
      </c>
      <c r="X52" s="218">
        <f t="shared" si="26"/>
        <v>0</v>
      </c>
      <c r="Y52" s="218">
        <f t="shared" si="26"/>
        <v>0</v>
      </c>
      <c r="Z52" s="218">
        <f t="shared" si="26"/>
        <v>0</v>
      </c>
      <c r="AA52" s="218">
        <f t="shared" si="26"/>
        <v>0</v>
      </c>
      <c r="AB52" s="218">
        <f t="shared" si="26"/>
        <v>0</v>
      </c>
      <c r="AC52" s="218">
        <f t="shared" si="26"/>
        <v>0</v>
      </c>
      <c r="AD52" s="218">
        <f t="shared" si="26"/>
        <v>0</v>
      </c>
      <c r="AE52" s="218">
        <f t="shared" si="26"/>
        <v>0</v>
      </c>
      <c r="AF52" s="218">
        <f t="shared" si="26"/>
        <v>0</v>
      </c>
      <c r="AG52" s="218">
        <f t="shared" si="26"/>
        <v>0</v>
      </c>
      <c r="AH52" s="218">
        <f t="shared" si="26"/>
        <v>0</v>
      </c>
      <c r="AI52" s="221">
        <f t="shared" si="26"/>
        <v>0</v>
      </c>
    </row>
    <row r="53" spans="2:35" ht="10.5" customHeight="1">
      <c r="B53" s="215"/>
      <c r="C53" s="236"/>
      <c r="D53" s="316"/>
      <c r="E53" s="218">
        <f t="shared" si="20"/>
        <v>0</v>
      </c>
      <c r="F53" s="270">
        <f>F52</f>
        <v>0</v>
      </c>
      <c r="G53" s="320"/>
      <c r="H53" s="220">
        <f t="shared" si="21"/>
        <v>0</v>
      </c>
      <c r="I53" s="260">
        <f t="shared" si="21"/>
        <v>0</v>
      </c>
      <c r="J53" s="218">
        <f t="shared" si="21"/>
        <v>0</v>
      </c>
      <c r="K53" s="218">
        <f t="shared" si="21"/>
        <v>0</v>
      </c>
      <c r="L53" s="218">
        <f t="shared" si="21"/>
        <v>0</v>
      </c>
      <c r="M53" s="218">
        <f t="shared" si="21"/>
        <v>0</v>
      </c>
      <c r="N53" s="218">
        <f t="shared" si="21"/>
        <v>0</v>
      </c>
      <c r="O53" s="218">
        <f t="shared" si="21"/>
        <v>0</v>
      </c>
      <c r="P53" s="218">
        <f t="shared" si="21"/>
        <v>0</v>
      </c>
      <c r="Q53" s="218">
        <f t="shared" si="21"/>
        <v>0</v>
      </c>
      <c r="R53" s="218">
        <f t="shared" si="21"/>
        <v>0</v>
      </c>
      <c r="S53" s="218">
        <f t="shared" si="21"/>
        <v>0</v>
      </c>
      <c r="T53" s="218">
        <f t="shared" si="21"/>
        <v>0</v>
      </c>
      <c r="U53" s="218">
        <f t="shared" si="21"/>
        <v>0</v>
      </c>
      <c r="V53" s="218">
        <f t="shared" si="21"/>
        <v>0</v>
      </c>
      <c r="W53" s="218">
        <f t="shared" si="21"/>
        <v>0</v>
      </c>
      <c r="X53" s="218">
        <f t="shared" si="26"/>
        <v>0</v>
      </c>
      <c r="Y53" s="218">
        <f t="shared" si="26"/>
        <v>0</v>
      </c>
      <c r="Z53" s="218">
        <f t="shared" si="26"/>
        <v>0</v>
      </c>
      <c r="AA53" s="218">
        <f t="shared" si="26"/>
        <v>0</v>
      </c>
      <c r="AB53" s="218">
        <f t="shared" si="26"/>
        <v>0</v>
      </c>
      <c r="AC53" s="218">
        <f t="shared" si="26"/>
        <v>0</v>
      </c>
      <c r="AD53" s="218">
        <f t="shared" si="26"/>
        <v>0</v>
      </c>
      <c r="AE53" s="218">
        <f t="shared" si="26"/>
        <v>0</v>
      </c>
      <c r="AF53" s="218">
        <f t="shared" si="26"/>
        <v>0</v>
      </c>
      <c r="AG53" s="218">
        <f t="shared" si="26"/>
        <v>0</v>
      </c>
      <c r="AH53" s="218">
        <f t="shared" si="26"/>
        <v>0</v>
      </c>
      <c r="AI53" s="221">
        <f t="shared" si="26"/>
        <v>0</v>
      </c>
    </row>
    <row r="54" spans="2:35" ht="10.5" customHeight="1">
      <c r="B54" s="215"/>
      <c r="C54" s="222" t="str">
        <f>IF('E-1-1'!K22="","",'E-1-1'!K22)</f>
        <v>BHS本体</v>
      </c>
      <c r="D54" s="316"/>
      <c r="E54" s="218">
        <f t="shared" si="20"/>
        <v>0</v>
      </c>
      <c r="F54" s="259">
        <f>F20</f>
        <v>0</v>
      </c>
      <c r="G54" s="320"/>
      <c r="H54" s="220">
        <f t="shared" si="21"/>
        <v>0</v>
      </c>
      <c r="I54" s="260">
        <f t="shared" si="21"/>
        <v>0</v>
      </c>
      <c r="J54" s="218">
        <f t="shared" si="21"/>
        <v>0</v>
      </c>
      <c r="K54" s="218">
        <f t="shared" si="21"/>
        <v>0</v>
      </c>
      <c r="L54" s="218">
        <f t="shared" si="21"/>
        <v>0</v>
      </c>
      <c r="M54" s="218">
        <f t="shared" si="21"/>
        <v>0</v>
      </c>
      <c r="N54" s="218">
        <f t="shared" si="21"/>
        <v>0</v>
      </c>
      <c r="O54" s="218">
        <f t="shared" si="21"/>
        <v>0</v>
      </c>
      <c r="P54" s="218">
        <f t="shared" si="21"/>
        <v>0</v>
      </c>
      <c r="Q54" s="218">
        <f t="shared" si="21"/>
        <v>0</v>
      </c>
      <c r="R54" s="218">
        <f t="shared" si="21"/>
        <v>0</v>
      </c>
      <c r="S54" s="218">
        <f t="shared" si="21"/>
        <v>0</v>
      </c>
      <c r="T54" s="218">
        <f t="shared" si="21"/>
        <v>0</v>
      </c>
      <c r="U54" s="218">
        <f t="shared" si="21"/>
        <v>0</v>
      </c>
      <c r="V54" s="218">
        <f t="shared" si="21"/>
        <v>0</v>
      </c>
      <c r="W54" s="218">
        <f t="shared" si="21"/>
        <v>0</v>
      </c>
      <c r="X54" s="218">
        <f t="shared" si="26"/>
        <v>0</v>
      </c>
      <c r="Y54" s="218">
        <f t="shared" si="26"/>
        <v>0</v>
      </c>
      <c r="Z54" s="218">
        <f t="shared" si="26"/>
        <v>0</v>
      </c>
      <c r="AA54" s="218">
        <f t="shared" si="26"/>
        <v>0</v>
      </c>
      <c r="AB54" s="218">
        <f t="shared" si="26"/>
        <v>0</v>
      </c>
      <c r="AC54" s="218">
        <f t="shared" si="26"/>
        <v>0</v>
      </c>
      <c r="AD54" s="218">
        <f t="shared" si="26"/>
        <v>0</v>
      </c>
      <c r="AE54" s="218">
        <f t="shared" si="26"/>
        <v>0</v>
      </c>
      <c r="AF54" s="218">
        <f t="shared" si="26"/>
        <v>0</v>
      </c>
      <c r="AG54" s="218">
        <f t="shared" si="26"/>
        <v>0</v>
      </c>
      <c r="AH54" s="218">
        <f t="shared" si="26"/>
        <v>0</v>
      </c>
      <c r="AI54" s="221">
        <f t="shared" si="26"/>
        <v>0</v>
      </c>
    </row>
    <row r="55" spans="2:35" ht="10.5" customHeight="1">
      <c r="B55" s="215"/>
      <c r="C55" s="236"/>
      <c r="D55" s="316"/>
      <c r="E55" s="218">
        <f t="shared" si="20"/>
        <v>0</v>
      </c>
      <c r="F55" s="270">
        <f>F54</f>
        <v>0</v>
      </c>
      <c r="G55" s="320"/>
      <c r="H55" s="220">
        <f t="shared" si="21"/>
        <v>0</v>
      </c>
      <c r="I55" s="260">
        <f t="shared" si="21"/>
        <v>0</v>
      </c>
      <c r="J55" s="218">
        <f t="shared" si="21"/>
        <v>0</v>
      </c>
      <c r="K55" s="218">
        <f t="shared" si="21"/>
        <v>0</v>
      </c>
      <c r="L55" s="218">
        <f t="shared" si="21"/>
        <v>0</v>
      </c>
      <c r="M55" s="218">
        <f t="shared" si="21"/>
        <v>0</v>
      </c>
      <c r="N55" s="218">
        <f t="shared" si="21"/>
        <v>0</v>
      </c>
      <c r="O55" s="218">
        <f t="shared" si="21"/>
        <v>0</v>
      </c>
      <c r="P55" s="218">
        <f t="shared" si="21"/>
        <v>0</v>
      </c>
      <c r="Q55" s="218">
        <f t="shared" si="21"/>
        <v>0</v>
      </c>
      <c r="R55" s="218">
        <f t="shared" si="21"/>
        <v>0</v>
      </c>
      <c r="S55" s="218">
        <f t="shared" si="21"/>
        <v>0</v>
      </c>
      <c r="T55" s="218">
        <f t="shared" si="21"/>
        <v>0</v>
      </c>
      <c r="U55" s="218">
        <f t="shared" si="21"/>
        <v>0</v>
      </c>
      <c r="V55" s="218">
        <f t="shared" si="21"/>
        <v>0</v>
      </c>
      <c r="W55" s="218">
        <f t="shared" si="21"/>
        <v>0</v>
      </c>
      <c r="X55" s="218">
        <f t="shared" si="26"/>
        <v>0</v>
      </c>
      <c r="Y55" s="218">
        <f t="shared" si="26"/>
        <v>0</v>
      </c>
      <c r="Z55" s="218">
        <f t="shared" si="26"/>
        <v>0</v>
      </c>
      <c r="AA55" s="218">
        <f t="shared" si="26"/>
        <v>0</v>
      </c>
      <c r="AB55" s="218">
        <f t="shared" si="26"/>
        <v>0</v>
      </c>
      <c r="AC55" s="218">
        <f t="shared" si="26"/>
        <v>0</v>
      </c>
      <c r="AD55" s="218">
        <f t="shared" si="26"/>
        <v>0</v>
      </c>
      <c r="AE55" s="218">
        <f t="shared" si="26"/>
        <v>0</v>
      </c>
      <c r="AF55" s="218">
        <f t="shared" si="26"/>
        <v>0</v>
      </c>
      <c r="AG55" s="218">
        <f t="shared" si="26"/>
        <v>0</v>
      </c>
      <c r="AH55" s="218">
        <f t="shared" si="26"/>
        <v>0</v>
      </c>
      <c r="AI55" s="221">
        <f t="shared" si="26"/>
        <v>0</v>
      </c>
    </row>
    <row r="56" spans="2:35" ht="10.5" customHeight="1">
      <c r="B56" s="215"/>
      <c r="C56" s="222" t="str">
        <f>IF('E-1-1'!K23="","",'E-1-1'!K23)</f>
        <v>インライン機器</v>
      </c>
      <c r="D56" s="316"/>
      <c r="E56" s="218">
        <f t="shared" si="20"/>
        <v>0</v>
      </c>
      <c r="F56" s="259">
        <f>F21</f>
        <v>0</v>
      </c>
      <c r="G56" s="320"/>
      <c r="H56" s="220">
        <f t="shared" si="21"/>
        <v>0</v>
      </c>
      <c r="I56" s="260">
        <f t="shared" si="21"/>
        <v>0</v>
      </c>
      <c r="J56" s="218">
        <f t="shared" si="21"/>
        <v>0</v>
      </c>
      <c r="K56" s="218">
        <f t="shared" si="21"/>
        <v>0</v>
      </c>
      <c r="L56" s="218">
        <f t="shared" si="21"/>
        <v>0</v>
      </c>
      <c r="M56" s="218">
        <f t="shared" si="21"/>
        <v>0</v>
      </c>
      <c r="N56" s="218">
        <f t="shared" si="21"/>
        <v>0</v>
      </c>
      <c r="O56" s="218">
        <f t="shared" si="21"/>
        <v>0</v>
      </c>
      <c r="P56" s="218">
        <f t="shared" si="21"/>
        <v>0</v>
      </c>
      <c r="Q56" s="218">
        <f t="shared" si="21"/>
        <v>0</v>
      </c>
      <c r="R56" s="218">
        <f t="shared" si="21"/>
        <v>0</v>
      </c>
      <c r="S56" s="218">
        <f t="shared" si="21"/>
        <v>0</v>
      </c>
      <c r="T56" s="218">
        <f t="shared" si="21"/>
        <v>0</v>
      </c>
      <c r="U56" s="218">
        <f t="shared" si="21"/>
        <v>0</v>
      </c>
      <c r="V56" s="218">
        <f t="shared" si="21"/>
        <v>0</v>
      </c>
      <c r="W56" s="218">
        <f t="shared" si="21"/>
        <v>0</v>
      </c>
      <c r="X56" s="218">
        <f t="shared" si="26"/>
        <v>0</v>
      </c>
      <c r="Y56" s="218">
        <f t="shared" si="26"/>
        <v>0</v>
      </c>
      <c r="Z56" s="218">
        <f t="shared" si="26"/>
        <v>0</v>
      </c>
      <c r="AA56" s="218">
        <f t="shared" si="26"/>
        <v>0</v>
      </c>
      <c r="AB56" s="218">
        <f t="shared" si="26"/>
        <v>0</v>
      </c>
      <c r="AC56" s="218">
        <f t="shared" si="26"/>
        <v>0</v>
      </c>
      <c r="AD56" s="218">
        <f t="shared" si="26"/>
        <v>0</v>
      </c>
      <c r="AE56" s="218">
        <f t="shared" si="26"/>
        <v>0</v>
      </c>
      <c r="AF56" s="218">
        <f t="shared" si="26"/>
        <v>0</v>
      </c>
      <c r="AG56" s="218">
        <f t="shared" si="26"/>
        <v>0</v>
      </c>
      <c r="AH56" s="218">
        <f t="shared" si="26"/>
        <v>0</v>
      </c>
      <c r="AI56" s="221">
        <f t="shared" si="26"/>
        <v>0</v>
      </c>
    </row>
    <row r="57" spans="2:35" ht="10.5" customHeight="1">
      <c r="B57" s="215"/>
      <c r="C57" s="236"/>
      <c r="D57" s="316"/>
      <c r="E57" s="218">
        <f t="shared" si="20"/>
        <v>0</v>
      </c>
      <c r="F57" s="270">
        <f>F56</f>
        <v>0</v>
      </c>
      <c r="G57" s="320"/>
      <c r="H57" s="220">
        <f t="shared" si="21"/>
        <v>0</v>
      </c>
      <c r="I57" s="260">
        <f t="shared" si="21"/>
        <v>0</v>
      </c>
      <c r="J57" s="218">
        <f t="shared" si="21"/>
        <v>0</v>
      </c>
      <c r="K57" s="218">
        <f t="shared" si="21"/>
        <v>0</v>
      </c>
      <c r="L57" s="218">
        <f t="shared" si="21"/>
        <v>0</v>
      </c>
      <c r="M57" s="218">
        <f t="shared" si="21"/>
        <v>0</v>
      </c>
      <c r="N57" s="218">
        <f t="shared" si="21"/>
        <v>0</v>
      </c>
      <c r="O57" s="218">
        <f t="shared" si="21"/>
        <v>0</v>
      </c>
      <c r="P57" s="218">
        <f t="shared" si="21"/>
        <v>0</v>
      </c>
      <c r="Q57" s="218">
        <f t="shared" si="21"/>
        <v>0</v>
      </c>
      <c r="R57" s="218">
        <f t="shared" si="21"/>
        <v>0</v>
      </c>
      <c r="S57" s="218">
        <f t="shared" si="21"/>
        <v>0</v>
      </c>
      <c r="T57" s="218">
        <f t="shared" si="21"/>
        <v>0</v>
      </c>
      <c r="U57" s="218">
        <f t="shared" si="21"/>
        <v>0</v>
      </c>
      <c r="V57" s="218">
        <f t="shared" si="21"/>
        <v>0</v>
      </c>
      <c r="W57" s="218">
        <f t="shared" si="21"/>
        <v>0</v>
      </c>
      <c r="X57" s="218">
        <f t="shared" si="26"/>
        <v>0</v>
      </c>
      <c r="Y57" s="218">
        <f t="shared" si="26"/>
        <v>0</v>
      </c>
      <c r="Z57" s="218">
        <f t="shared" si="26"/>
        <v>0</v>
      </c>
      <c r="AA57" s="218">
        <f t="shared" si="26"/>
        <v>0</v>
      </c>
      <c r="AB57" s="218">
        <f t="shared" si="26"/>
        <v>0</v>
      </c>
      <c r="AC57" s="218">
        <f t="shared" si="26"/>
        <v>0</v>
      </c>
      <c r="AD57" s="218">
        <f t="shared" si="26"/>
        <v>0</v>
      </c>
      <c r="AE57" s="218">
        <f t="shared" si="26"/>
        <v>0</v>
      </c>
      <c r="AF57" s="218">
        <f t="shared" si="26"/>
        <v>0</v>
      </c>
      <c r="AG57" s="218">
        <f t="shared" si="26"/>
        <v>0</v>
      </c>
      <c r="AH57" s="218">
        <f t="shared" si="26"/>
        <v>0</v>
      </c>
      <c r="AI57" s="221">
        <f t="shared" si="26"/>
        <v>0</v>
      </c>
    </row>
    <row r="58" spans="2:35" ht="10.5" customHeight="1">
      <c r="B58" s="215"/>
      <c r="C58" s="222">
        <f>IF('E-1-1'!K24="","",'E-1-1'!K24)</f>
      </c>
      <c r="D58" s="316"/>
      <c r="E58" s="218">
        <f t="shared" si="20"/>
        <v>0</v>
      </c>
      <c r="F58" s="259">
        <f>F22</f>
        <v>0</v>
      </c>
      <c r="G58" s="320"/>
      <c r="H58" s="220">
        <f t="shared" si="21"/>
        <v>0</v>
      </c>
      <c r="I58" s="260">
        <f t="shared" si="21"/>
        <v>0</v>
      </c>
      <c r="J58" s="218">
        <f t="shared" si="21"/>
        <v>0</v>
      </c>
      <c r="K58" s="218">
        <f t="shared" si="21"/>
        <v>0</v>
      </c>
      <c r="L58" s="218">
        <f t="shared" si="21"/>
        <v>0</v>
      </c>
      <c r="M58" s="218">
        <f t="shared" si="21"/>
        <v>0</v>
      </c>
      <c r="N58" s="218">
        <f t="shared" si="21"/>
        <v>0</v>
      </c>
      <c r="O58" s="218">
        <f t="shared" si="21"/>
        <v>0</v>
      </c>
      <c r="P58" s="218">
        <f t="shared" si="21"/>
        <v>0</v>
      </c>
      <c r="Q58" s="218">
        <f t="shared" si="21"/>
        <v>0</v>
      </c>
      <c r="R58" s="218">
        <f t="shared" si="21"/>
        <v>0</v>
      </c>
      <c r="S58" s="218">
        <f t="shared" si="21"/>
        <v>0</v>
      </c>
      <c r="T58" s="218">
        <f t="shared" si="21"/>
        <v>0</v>
      </c>
      <c r="U58" s="218">
        <f t="shared" si="21"/>
        <v>0</v>
      </c>
      <c r="V58" s="218">
        <f t="shared" si="21"/>
        <v>0</v>
      </c>
      <c r="W58" s="218">
        <f t="shared" si="21"/>
        <v>0</v>
      </c>
      <c r="X58" s="218">
        <f t="shared" si="26"/>
        <v>0</v>
      </c>
      <c r="Y58" s="218">
        <f t="shared" si="26"/>
        <v>0</v>
      </c>
      <c r="Z58" s="218">
        <f t="shared" si="26"/>
        <v>0</v>
      </c>
      <c r="AA58" s="218">
        <f t="shared" si="26"/>
        <v>0</v>
      </c>
      <c r="AB58" s="218">
        <f t="shared" si="26"/>
        <v>0</v>
      </c>
      <c r="AC58" s="218">
        <f t="shared" si="26"/>
        <v>0</v>
      </c>
      <c r="AD58" s="218">
        <f t="shared" si="26"/>
        <v>0</v>
      </c>
      <c r="AE58" s="218">
        <f t="shared" si="26"/>
        <v>0</v>
      </c>
      <c r="AF58" s="218">
        <f t="shared" si="26"/>
        <v>0</v>
      </c>
      <c r="AG58" s="218">
        <f t="shared" si="26"/>
        <v>0</v>
      </c>
      <c r="AH58" s="218">
        <f t="shared" si="26"/>
        <v>0</v>
      </c>
      <c r="AI58" s="221">
        <f t="shared" si="26"/>
        <v>0</v>
      </c>
    </row>
    <row r="59" spans="2:35" ht="10.5" customHeight="1">
      <c r="B59" s="215"/>
      <c r="C59" s="236"/>
      <c r="D59" s="316"/>
      <c r="E59" s="218">
        <f t="shared" si="20"/>
        <v>0</v>
      </c>
      <c r="F59" s="270">
        <f>F58</f>
        <v>0</v>
      </c>
      <c r="G59" s="320"/>
      <c r="H59" s="220">
        <f t="shared" si="21"/>
        <v>0</v>
      </c>
      <c r="I59" s="260">
        <f t="shared" si="21"/>
        <v>0</v>
      </c>
      <c r="J59" s="218">
        <f t="shared" si="21"/>
        <v>0</v>
      </c>
      <c r="K59" s="218">
        <f t="shared" si="21"/>
        <v>0</v>
      </c>
      <c r="L59" s="218">
        <f t="shared" si="21"/>
        <v>0</v>
      </c>
      <c r="M59" s="218">
        <f t="shared" si="21"/>
        <v>0</v>
      </c>
      <c r="N59" s="218">
        <f t="shared" si="21"/>
        <v>0</v>
      </c>
      <c r="O59" s="218">
        <f t="shared" si="21"/>
        <v>0</v>
      </c>
      <c r="P59" s="218">
        <f t="shared" si="21"/>
        <v>0</v>
      </c>
      <c r="Q59" s="218">
        <f t="shared" si="21"/>
        <v>0</v>
      </c>
      <c r="R59" s="218">
        <f t="shared" si="21"/>
        <v>0</v>
      </c>
      <c r="S59" s="218">
        <f t="shared" si="21"/>
        <v>0</v>
      </c>
      <c r="T59" s="218">
        <f t="shared" si="21"/>
        <v>0</v>
      </c>
      <c r="U59" s="218">
        <f t="shared" si="21"/>
        <v>0</v>
      </c>
      <c r="V59" s="218">
        <f t="shared" si="21"/>
        <v>0</v>
      </c>
      <c r="W59" s="218">
        <f t="shared" si="21"/>
        <v>0</v>
      </c>
      <c r="X59" s="218">
        <f t="shared" si="26"/>
        <v>0</v>
      </c>
      <c r="Y59" s="218">
        <f t="shared" si="26"/>
        <v>0</v>
      </c>
      <c r="Z59" s="218">
        <f t="shared" si="26"/>
        <v>0</v>
      </c>
      <c r="AA59" s="218">
        <f t="shared" si="26"/>
        <v>0</v>
      </c>
      <c r="AB59" s="218">
        <f t="shared" si="26"/>
        <v>0</v>
      </c>
      <c r="AC59" s="218">
        <f t="shared" si="26"/>
        <v>0</v>
      </c>
      <c r="AD59" s="218">
        <f t="shared" si="26"/>
        <v>0</v>
      </c>
      <c r="AE59" s="218">
        <f t="shared" si="26"/>
        <v>0</v>
      </c>
      <c r="AF59" s="218">
        <f t="shared" si="26"/>
        <v>0</v>
      </c>
      <c r="AG59" s="218">
        <f t="shared" si="26"/>
        <v>0</v>
      </c>
      <c r="AH59" s="218">
        <f t="shared" si="26"/>
        <v>0</v>
      </c>
      <c r="AI59" s="221">
        <f t="shared" si="26"/>
        <v>0</v>
      </c>
    </row>
    <row r="60" spans="2:35" ht="10.5" customHeight="1">
      <c r="B60" s="215"/>
      <c r="C60" s="222">
        <f>IF('E-1-1'!K25="","",'E-1-1'!K25)</f>
      </c>
      <c r="D60" s="316"/>
      <c r="E60" s="218">
        <f t="shared" si="20"/>
        <v>0</v>
      </c>
      <c r="F60" s="259">
        <f>F23</f>
        <v>0</v>
      </c>
      <c r="G60" s="320"/>
      <c r="H60" s="220">
        <f t="shared" si="21"/>
        <v>0</v>
      </c>
      <c r="I60" s="260">
        <f t="shared" si="21"/>
        <v>0</v>
      </c>
      <c r="J60" s="218">
        <f t="shared" si="21"/>
        <v>0</v>
      </c>
      <c r="K60" s="218">
        <f t="shared" si="21"/>
        <v>0</v>
      </c>
      <c r="L60" s="218">
        <f t="shared" si="21"/>
        <v>0</v>
      </c>
      <c r="M60" s="218">
        <f t="shared" si="21"/>
        <v>0</v>
      </c>
      <c r="N60" s="218">
        <f t="shared" si="21"/>
        <v>0</v>
      </c>
      <c r="O60" s="218">
        <f t="shared" si="21"/>
        <v>0</v>
      </c>
      <c r="P60" s="218">
        <f t="shared" si="21"/>
        <v>0</v>
      </c>
      <c r="Q60" s="218">
        <f t="shared" si="21"/>
        <v>0</v>
      </c>
      <c r="R60" s="218">
        <f t="shared" si="21"/>
        <v>0</v>
      </c>
      <c r="S60" s="218">
        <f t="shared" si="21"/>
        <v>0</v>
      </c>
      <c r="T60" s="218">
        <f t="shared" si="21"/>
        <v>0</v>
      </c>
      <c r="U60" s="218">
        <f t="shared" si="21"/>
        <v>0</v>
      </c>
      <c r="V60" s="218">
        <f t="shared" si="21"/>
        <v>0</v>
      </c>
      <c r="W60" s="218">
        <f t="shared" si="21"/>
        <v>0</v>
      </c>
      <c r="X60" s="218">
        <f t="shared" si="26"/>
        <v>0</v>
      </c>
      <c r="Y60" s="218">
        <f t="shared" si="26"/>
        <v>0</v>
      </c>
      <c r="Z60" s="218">
        <f t="shared" si="26"/>
        <v>0</v>
      </c>
      <c r="AA60" s="218">
        <f t="shared" si="26"/>
        <v>0</v>
      </c>
      <c r="AB60" s="218">
        <f t="shared" si="26"/>
        <v>0</v>
      </c>
      <c r="AC60" s="218">
        <f t="shared" si="26"/>
        <v>0</v>
      </c>
      <c r="AD60" s="218">
        <f t="shared" si="26"/>
        <v>0</v>
      </c>
      <c r="AE60" s="218">
        <f t="shared" si="26"/>
        <v>0</v>
      </c>
      <c r="AF60" s="218">
        <f t="shared" si="26"/>
        <v>0</v>
      </c>
      <c r="AG60" s="218">
        <f t="shared" si="26"/>
        <v>0</v>
      </c>
      <c r="AH60" s="218">
        <f t="shared" si="26"/>
        <v>0</v>
      </c>
      <c r="AI60" s="221">
        <f t="shared" si="26"/>
        <v>0</v>
      </c>
    </row>
    <row r="61" spans="2:35" ht="10.5" customHeight="1">
      <c r="B61" s="215"/>
      <c r="C61" s="228"/>
      <c r="D61" s="317"/>
      <c r="E61" s="271">
        <f t="shared" si="20"/>
        <v>0</v>
      </c>
      <c r="F61" s="270">
        <f>F60</f>
        <v>0</v>
      </c>
      <c r="G61" s="321"/>
      <c r="H61" s="272">
        <f t="shared" si="21"/>
        <v>0</v>
      </c>
      <c r="I61" s="273">
        <f t="shared" si="21"/>
        <v>0</v>
      </c>
      <c r="J61" s="274">
        <f t="shared" si="21"/>
        <v>0</v>
      </c>
      <c r="K61" s="274">
        <f t="shared" si="21"/>
        <v>0</v>
      </c>
      <c r="L61" s="274">
        <f t="shared" si="21"/>
        <v>0</v>
      </c>
      <c r="M61" s="274">
        <f t="shared" si="21"/>
        <v>0</v>
      </c>
      <c r="N61" s="274">
        <f t="shared" si="21"/>
        <v>0</v>
      </c>
      <c r="O61" s="274">
        <f t="shared" si="21"/>
        <v>0</v>
      </c>
      <c r="P61" s="274">
        <f t="shared" si="21"/>
        <v>0</v>
      </c>
      <c r="Q61" s="274">
        <f t="shared" si="21"/>
        <v>0</v>
      </c>
      <c r="R61" s="274">
        <f t="shared" si="21"/>
        <v>0</v>
      </c>
      <c r="S61" s="274">
        <f t="shared" si="21"/>
        <v>0</v>
      </c>
      <c r="T61" s="274">
        <f t="shared" si="21"/>
        <v>0</v>
      </c>
      <c r="U61" s="274">
        <f t="shared" si="21"/>
        <v>0</v>
      </c>
      <c r="V61" s="274">
        <f t="shared" si="21"/>
        <v>0</v>
      </c>
      <c r="W61" s="274">
        <f t="shared" si="21"/>
        <v>0</v>
      </c>
      <c r="X61" s="274">
        <f t="shared" si="26"/>
        <v>0</v>
      </c>
      <c r="Y61" s="274">
        <f t="shared" si="26"/>
        <v>0</v>
      </c>
      <c r="Z61" s="274">
        <f t="shared" si="26"/>
        <v>0</v>
      </c>
      <c r="AA61" s="274">
        <f t="shared" si="26"/>
        <v>0</v>
      </c>
      <c r="AB61" s="274">
        <f t="shared" si="26"/>
        <v>0</v>
      </c>
      <c r="AC61" s="274">
        <f t="shared" si="26"/>
        <v>0</v>
      </c>
      <c r="AD61" s="274">
        <f t="shared" si="26"/>
        <v>0</v>
      </c>
      <c r="AE61" s="274">
        <f t="shared" si="26"/>
        <v>0</v>
      </c>
      <c r="AF61" s="274">
        <f t="shared" si="26"/>
        <v>0</v>
      </c>
      <c r="AG61" s="274">
        <f t="shared" si="26"/>
        <v>0</v>
      </c>
      <c r="AH61" s="274">
        <f t="shared" si="26"/>
        <v>0</v>
      </c>
      <c r="AI61" s="275">
        <f t="shared" si="26"/>
        <v>0</v>
      </c>
    </row>
    <row r="62" spans="2:35" ht="10.5" customHeight="1">
      <c r="B62" s="228"/>
      <c r="C62" s="150" t="str">
        <f>IF('E-1-1'!K26="","",'E-1-1'!K26)</f>
        <v>小計</v>
      </c>
      <c r="D62" s="230" t="s">
        <v>227</v>
      </c>
      <c r="E62" s="231" t="s">
        <v>227</v>
      </c>
      <c r="F62" s="231" t="s">
        <v>227</v>
      </c>
      <c r="G62" s="232" t="s">
        <v>227</v>
      </c>
      <c r="H62" s="261">
        <f>SUM(H46:H61)</f>
        <v>0</v>
      </c>
      <c r="I62" s="261">
        <f aca="true" t="shared" si="27" ref="I62:AI62">SUM(I46:I61)</f>
        <v>0</v>
      </c>
      <c r="J62" s="234">
        <f t="shared" si="27"/>
        <v>0</v>
      </c>
      <c r="K62" s="234">
        <f t="shared" si="27"/>
        <v>0</v>
      </c>
      <c r="L62" s="234">
        <f t="shared" si="27"/>
        <v>0</v>
      </c>
      <c r="M62" s="234">
        <f t="shared" si="27"/>
        <v>0</v>
      </c>
      <c r="N62" s="234">
        <f t="shared" si="27"/>
        <v>0</v>
      </c>
      <c r="O62" s="234">
        <f t="shared" si="27"/>
        <v>0</v>
      </c>
      <c r="P62" s="234">
        <f t="shared" si="27"/>
        <v>0</v>
      </c>
      <c r="Q62" s="234">
        <f t="shared" si="27"/>
        <v>0</v>
      </c>
      <c r="R62" s="234">
        <f t="shared" si="27"/>
        <v>0</v>
      </c>
      <c r="S62" s="234">
        <f t="shared" si="27"/>
        <v>0</v>
      </c>
      <c r="T62" s="234">
        <f t="shared" si="27"/>
        <v>0</v>
      </c>
      <c r="U62" s="234">
        <f t="shared" si="27"/>
        <v>0</v>
      </c>
      <c r="V62" s="234">
        <f t="shared" si="27"/>
        <v>0</v>
      </c>
      <c r="W62" s="234">
        <f t="shared" si="27"/>
        <v>0</v>
      </c>
      <c r="X62" s="234">
        <f t="shared" si="27"/>
        <v>0</v>
      </c>
      <c r="Y62" s="234">
        <f t="shared" si="27"/>
        <v>0</v>
      </c>
      <c r="Z62" s="234">
        <f t="shared" si="27"/>
        <v>0</v>
      </c>
      <c r="AA62" s="234">
        <f t="shared" si="27"/>
        <v>0</v>
      </c>
      <c r="AB62" s="234">
        <f t="shared" si="27"/>
        <v>0</v>
      </c>
      <c r="AC62" s="234">
        <f t="shared" si="27"/>
        <v>0</v>
      </c>
      <c r="AD62" s="234">
        <f t="shared" si="27"/>
        <v>0</v>
      </c>
      <c r="AE62" s="234">
        <f t="shared" si="27"/>
        <v>0</v>
      </c>
      <c r="AF62" s="234">
        <f t="shared" si="27"/>
        <v>0</v>
      </c>
      <c r="AG62" s="234">
        <f t="shared" si="27"/>
        <v>0</v>
      </c>
      <c r="AH62" s="234">
        <f t="shared" si="27"/>
        <v>0</v>
      </c>
      <c r="AI62" s="235">
        <f t="shared" si="27"/>
        <v>0</v>
      </c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3:H46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3" width="16.75390625" style="1" customWidth="1"/>
    <col min="4" max="9" width="12.75390625" style="1" customWidth="1"/>
    <col min="10" max="11" width="16.75390625" style="1" customWidth="1"/>
    <col min="12" max="16" width="12.75390625" style="1" customWidth="1"/>
    <col min="17" max="16384" width="9.125" style="1" customWidth="1"/>
  </cols>
  <sheetData>
    <row r="3" ht="15" customHeight="1">
      <c r="B3" s="1" t="s">
        <v>267</v>
      </c>
    </row>
    <row r="4" ht="15" customHeight="1">
      <c r="H4" s="2" t="s">
        <v>48</v>
      </c>
    </row>
    <row r="5" spans="2:8" ht="15" customHeight="1">
      <c r="B5" s="3" t="s">
        <v>13</v>
      </c>
      <c r="C5" s="4"/>
      <c r="D5" s="8" t="s">
        <v>14</v>
      </c>
      <c r="E5" s="3" t="s">
        <v>10</v>
      </c>
      <c r="F5" s="6"/>
      <c r="G5" s="6"/>
      <c r="H5" s="4"/>
    </row>
    <row r="6" spans="2:8" ht="15" customHeight="1">
      <c r="B6" s="3" t="s">
        <v>262</v>
      </c>
      <c r="C6" s="4"/>
      <c r="D6" s="9">
        <f>'E-1-1'!D10*E6/2/1000</f>
        <v>0</v>
      </c>
      <c r="E6" s="322"/>
      <c r="F6" s="6" t="s">
        <v>220</v>
      </c>
      <c r="G6" s="6"/>
      <c r="H6" s="4"/>
    </row>
    <row r="7" spans="2:8" ht="15" customHeight="1">
      <c r="B7" s="3" t="s">
        <v>182</v>
      </c>
      <c r="C7" s="4"/>
      <c r="D7" s="9">
        <f>SUM('E-1-1'!F31:F36)*E7*12/1000</f>
        <v>0</v>
      </c>
      <c r="E7" s="322"/>
      <c r="F7" s="6" t="s">
        <v>219</v>
      </c>
      <c r="G7" s="6"/>
      <c r="H7" s="4"/>
    </row>
    <row r="8" spans="2:8" ht="15" customHeight="1">
      <c r="B8" s="3" t="s">
        <v>64</v>
      </c>
      <c r="C8" s="4"/>
      <c r="D8" s="9">
        <f>'E-1-1'!D9*E8/2/1000</f>
        <v>0</v>
      </c>
      <c r="E8" s="322"/>
      <c r="F8" s="6" t="s">
        <v>221</v>
      </c>
      <c r="G8" s="6"/>
      <c r="H8" s="4"/>
    </row>
    <row r="9" spans="2:8" ht="15" customHeight="1">
      <c r="B9" s="3" t="s">
        <v>65</v>
      </c>
      <c r="C9" s="4"/>
      <c r="D9" s="9">
        <f>'E-1-1'!D9*E9/2/1000</f>
        <v>0</v>
      </c>
      <c r="E9" s="322"/>
      <c r="F9" s="6" t="s">
        <v>221</v>
      </c>
      <c r="G9" s="6"/>
      <c r="H9" s="4"/>
    </row>
    <row r="10" spans="2:8" ht="15" customHeight="1">
      <c r="B10" s="3" t="s">
        <v>66</v>
      </c>
      <c r="C10" s="4"/>
      <c r="D10" s="9">
        <f>E10*'E-2-11'!J39*365/1000</f>
        <v>0</v>
      </c>
      <c r="E10" s="322"/>
      <c r="F10" s="6" t="s">
        <v>222</v>
      </c>
      <c r="G10" s="6"/>
      <c r="H10" s="4"/>
    </row>
    <row r="11" spans="2:8" ht="15" customHeight="1">
      <c r="B11" s="3" t="s">
        <v>342</v>
      </c>
      <c r="C11" s="4"/>
      <c r="D11" s="9">
        <f>SUM('E-1-1'!G31:G36)*E11*12/1000</f>
        <v>0</v>
      </c>
      <c r="E11" s="322"/>
      <c r="F11" s="6" t="s">
        <v>341</v>
      </c>
      <c r="G11" s="397"/>
      <c r="H11" s="4" t="s">
        <v>354</v>
      </c>
    </row>
    <row r="12" spans="2:8" ht="15" customHeight="1">
      <c r="B12" s="7" t="s">
        <v>359</v>
      </c>
      <c r="C12" s="323"/>
      <c r="D12" s="291"/>
      <c r="E12" s="3" t="s">
        <v>332</v>
      </c>
      <c r="F12" s="6"/>
      <c r="G12" s="6"/>
      <c r="H12" s="4"/>
    </row>
    <row r="13" spans="2:8" ht="15" customHeight="1">
      <c r="B13" s="10" t="s">
        <v>343</v>
      </c>
      <c r="C13" s="323"/>
      <c r="D13" s="291"/>
      <c r="E13" s="3" t="s">
        <v>332</v>
      </c>
      <c r="F13" s="6"/>
      <c r="G13" s="6"/>
      <c r="H13" s="4"/>
    </row>
    <row r="14" spans="2:8" ht="15" customHeight="1">
      <c r="B14" s="10"/>
      <c r="C14" s="323"/>
      <c r="D14" s="291"/>
      <c r="E14" s="3" t="s">
        <v>332</v>
      </c>
      <c r="F14" s="6"/>
      <c r="G14" s="6"/>
      <c r="H14" s="4"/>
    </row>
    <row r="15" spans="2:8" ht="15" customHeight="1">
      <c r="B15" s="127"/>
      <c r="C15" s="293"/>
      <c r="D15" s="291"/>
      <c r="E15" s="3" t="s">
        <v>332</v>
      </c>
      <c r="F15" s="6"/>
      <c r="G15" s="6"/>
      <c r="H15" s="4"/>
    </row>
    <row r="16" spans="2:8" ht="15" customHeight="1">
      <c r="B16" s="127"/>
      <c r="C16" s="293"/>
      <c r="D16" s="291"/>
      <c r="E16" s="3" t="s">
        <v>332</v>
      </c>
      <c r="F16" s="6"/>
      <c r="G16" s="6"/>
      <c r="H16" s="4"/>
    </row>
    <row r="17" spans="2:8" ht="15" customHeight="1" thickBot="1">
      <c r="B17" s="268"/>
      <c r="C17" s="324"/>
      <c r="D17" s="292"/>
      <c r="E17" s="12" t="s">
        <v>332</v>
      </c>
      <c r="F17" s="14"/>
      <c r="G17" s="14"/>
      <c r="H17" s="13"/>
    </row>
    <row r="18" spans="2:8" ht="15" customHeight="1" thickTop="1">
      <c r="B18" s="15" t="s">
        <v>11</v>
      </c>
      <c r="C18" s="16"/>
      <c r="D18" s="31">
        <f>SUM(D6:D17)</f>
        <v>0</v>
      </c>
      <c r="E18" s="15"/>
      <c r="F18" s="18"/>
      <c r="G18" s="18"/>
      <c r="H18" s="16"/>
    </row>
    <row r="19" ht="15" customHeight="1">
      <c r="H19" s="2" t="s">
        <v>355</v>
      </c>
    </row>
    <row r="20" ht="15" customHeight="1">
      <c r="B20" s="1" t="s">
        <v>327</v>
      </c>
    </row>
    <row r="21" ht="15" customHeight="1">
      <c r="H21" s="2" t="s">
        <v>48</v>
      </c>
    </row>
    <row r="22" spans="2:8" ht="15" customHeight="1">
      <c r="B22" s="3" t="s">
        <v>13</v>
      </c>
      <c r="C22" s="4"/>
      <c r="D22" s="8" t="s">
        <v>14</v>
      </c>
      <c r="E22" s="3" t="s">
        <v>10</v>
      </c>
      <c r="F22" s="6"/>
      <c r="G22" s="6"/>
      <c r="H22" s="4"/>
    </row>
    <row r="23" spans="2:8" ht="15" customHeight="1">
      <c r="B23" s="7" t="s">
        <v>37</v>
      </c>
      <c r="C23" s="39" t="s">
        <v>173</v>
      </c>
      <c r="D23" s="9">
        <f>'E-1-5'!S35</f>
        <v>0</v>
      </c>
      <c r="E23" s="3" t="s">
        <v>326</v>
      </c>
      <c r="F23" s="6"/>
      <c r="G23" s="6"/>
      <c r="H23" s="4"/>
    </row>
    <row r="24" spans="2:8" ht="15" customHeight="1">
      <c r="B24" s="10"/>
      <c r="C24" s="39" t="s">
        <v>63</v>
      </c>
      <c r="D24" s="9">
        <f>'E-1-5'!S36</f>
        <v>0</v>
      </c>
      <c r="E24" s="3" t="s">
        <v>326</v>
      </c>
      <c r="F24" s="6"/>
      <c r="G24" s="6"/>
      <c r="H24" s="4"/>
    </row>
    <row r="25" spans="2:8" ht="15" customHeight="1">
      <c r="B25" s="10"/>
      <c r="C25" s="39" t="s">
        <v>263</v>
      </c>
      <c r="D25" s="9">
        <f>'E-1-5'!S37</f>
        <v>0</v>
      </c>
      <c r="E25" s="3" t="s">
        <v>326</v>
      </c>
      <c r="F25" s="6"/>
      <c r="G25" s="6"/>
      <c r="H25" s="4"/>
    </row>
    <row r="26" spans="2:8" ht="15" customHeight="1">
      <c r="B26" s="10"/>
      <c r="C26" s="39" t="s">
        <v>264</v>
      </c>
      <c r="D26" s="9">
        <f>'E-1-5'!S38</f>
        <v>0</v>
      </c>
      <c r="E26" s="3" t="s">
        <v>326</v>
      </c>
      <c r="F26" s="6"/>
      <c r="G26" s="6"/>
      <c r="H26" s="4"/>
    </row>
    <row r="27" spans="2:8" ht="15" customHeight="1">
      <c r="B27" s="10"/>
      <c r="C27" s="39" t="s">
        <v>27</v>
      </c>
      <c r="D27" s="9">
        <f>'E-1-5'!S39</f>
        <v>0</v>
      </c>
      <c r="E27" s="3" t="s">
        <v>326</v>
      </c>
      <c r="F27" s="6"/>
      <c r="G27" s="6"/>
      <c r="H27" s="4"/>
    </row>
    <row r="28" spans="2:8" ht="15" customHeight="1">
      <c r="B28" s="10"/>
      <c r="C28" s="39" t="s">
        <v>60</v>
      </c>
      <c r="D28" s="9">
        <f>'E-1-5'!S40</f>
        <v>0</v>
      </c>
      <c r="E28" s="3" t="s">
        <v>326</v>
      </c>
      <c r="F28" s="6"/>
      <c r="G28" s="6" t="s">
        <v>344</v>
      </c>
      <c r="H28" s="4"/>
    </row>
    <row r="29" spans="2:8" ht="15" customHeight="1">
      <c r="B29" s="10"/>
      <c r="C29" s="8" t="s">
        <v>358</v>
      </c>
      <c r="D29" s="9">
        <f>'E-1-5'!S41</f>
        <v>0</v>
      </c>
      <c r="E29" s="3" t="s">
        <v>326</v>
      </c>
      <c r="F29" s="6"/>
      <c r="G29" s="6" t="s">
        <v>345</v>
      </c>
      <c r="H29" s="4"/>
    </row>
    <row r="30" spans="2:8" ht="15" customHeight="1">
      <c r="B30" s="10"/>
      <c r="C30" s="3" t="s">
        <v>356</v>
      </c>
      <c r="D30" s="9">
        <f>'E-1-5'!S42</f>
        <v>0</v>
      </c>
      <c r="E30" s="3" t="s">
        <v>326</v>
      </c>
      <c r="F30" s="6"/>
      <c r="G30" s="6"/>
      <c r="H30" s="4"/>
    </row>
    <row r="31" spans="2:8" ht="15" customHeight="1">
      <c r="B31" s="7" t="s">
        <v>38</v>
      </c>
      <c r="C31" s="39" t="s">
        <v>173</v>
      </c>
      <c r="D31" s="9">
        <f>'E-1-5'!S79</f>
        <v>0</v>
      </c>
      <c r="E31" s="3" t="s">
        <v>326</v>
      </c>
      <c r="F31" s="6"/>
      <c r="G31" s="6"/>
      <c r="H31" s="4"/>
    </row>
    <row r="32" spans="2:8" ht="15" customHeight="1">
      <c r="B32" s="10"/>
      <c r="C32" s="39" t="s">
        <v>63</v>
      </c>
      <c r="D32" s="9">
        <f>'E-1-5'!S80</f>
        <v>0</v>
      </c>
      <c r="E32" s="3" t="s">
        <v>326</v>
      </c>
      <c r="F32" s="6"/>
      <c r="G32" s="6"/>
      <c r="H32" s="4"/>
    </row>
    <row r="33" spans="2:8" ht="15" customHeight="1">
      <c r="B33" s="10"/>
      <c r="C33" s="39" t="s">
        <v>263</v>
      </c>
      <c r="D33" s="9">
        <f>'E-1-5'!S81</f>
        <v>0</v>
      </c>
      <c r="E33" s="3" t="s">
        <v>326</v>
      </c>
      <c r="F33" s="6"/>
      <c r="G33" s="6"/>
      <c r="H33" s="4"/>
    </row>
    <row r="34" spans="2:8" ht="15" customHeight="1">
      <c r="B34" s="10"/>
      <c r="C34" s="39" t="s">
        <v>264</v>
      </c>
      <c r="D34" s="9">
        <f>'E-1-5'!S82</f>
        <v>0</v>
      </c>
      <c r="E34" s="3" t="s">
        <v>326</v>
      </c>
      <c r="F34" s="6"/>
      <c r="G34" s="6"/>
      <c r="H34" s="4"/>
    </row>
    <row r="35" spans="2:8" ht="15" customHeight="1">
      <c r="B35" s="10"/>
      <c r="C35" s="39" t="s">
        <v>27</v>
      </c>
      <c r="D35" s="9">
        <f>'E-1-5'!S83</f>
        <v>0</v>
      </c>
      <c r="E35" s="3" t="s">
        <v>326</v>
      </c>
      <c r="F35" s="6"/>
      <c r="G35" s="6"/>
      <c r="H35" s="4"/>
    </row>
    <row r="36" spans="2:8" ht="15" customHeight="1">
      <c r="B36" s="10"/>
      <c r="C36" s="39" t="s">
        <v>60</v>
      </c>
      <c r="D36" s="9">
        <f>'E-1-5'!S84</f>
        <v>0</v>
      </c>
      <c r="E36" s="3" t="s">
        <v>326</v>
      </c>
      <c r="F36" s="6"/>
      <c r="G36" s="6" t="s">
        <v>344</v>
      </c>
      <c r="H36" s="4"/>
    </row>
    <row r="37" spans="2:8" ht="15" customHeight="1">
      <c r="B37" s="10"/>
      <c r="C37" s="8" t="s">
        <v>358</v>
      </c>
      <c r="D37" s="9">
        <f>'E-1-5'!S85</f>
        <v>0</v>
      </c>
      <c r="E37" s="3" t="s">
        <v>326</v>
      </c>
      <c r="F37" s="6"/>
      <c r="G37" s="6" t="s">
        <v>345</v>
      </c>
      <c r="H37" s="4"/>
    </row>
    <row r="38" spans="2:8" ht="15" customHeight="1">
      <c r="B38" s="10"/>
      <c r="C38" s="3" t="s">
        <v>356</v>
      </c>
      <c r="D38" s="9">
        <f>'E-1-5'!S86</f>
        <v>0</v>
      </c>
      <c r="E38" s="3" t="s">
        <v>326</v>
      </c>
      <c r="F38" s="6"/>
      <c r="G38" s="6"/>
      <c r="H38" s="4"/>
    </row>
    <row r="39" spans="2:8" ht="15" customHeight="1">
      <c r="B39" s="7" t="s">
        <v>184</v>
      </c>
      <c r="C39" s="8" t="s">
        <v>171</v>
      </c>
      <c r="D39" s="9">
        <f>10000*'E-1-1'!D17/1000</f>
        <v>1244487.7</v>
      </c>
      <c r="E39" s="3"/>
      <c r="F39" s="6"/>
      <c r="G39" s="6"/>
      <c r="H39" s="4"/>
    </row>
    <row r="40" spans="2:8" ht="15" customHeight="1">
      <c r="B40" s="35"/>
      <c r="C40" s="8" t="s">
        <v>27</v>
      </c>
      <c r="D40" s="9">
        <f>10000*'E-1-1'!D18/1000</f>
        <v>0</v>
      </c>
      <c r="E40" s="3"/>
      <c r="F40" s="6"/>
      <c r="G40" s="6"/>
      <c r="H40" s="4"/>
    </row>
    <row r="41" spans="2:8" ht="15" customHeight="1">
      <c r="B41" s="3" t="s">
        <v>49</v>
      </c>
      <c r="C41" s="4"/>
      <c r="D41" s="291"/>
      <c r="E41" s="3" t="s">
        <v>238</v>
      </c>
      <c r="F41" s="6"/>
      <c r="G41" s="6"/>
      <c r="H41" s="4"/>
    </row>
    <row r="42" spans="2:8" ht="15" customHeight="1">
      <c r="B42" s="3" t="s">
        <v>237</v>
      </c>
      <c r="C42" s="4"/>
      <c r="D42" s="291"/>
      <c r="E42" s="3" t="s">
        <v>238</v>
      </c>
      <c r="F42" s="6"/>
      <c r="G42" s="6"/>
      <c r="H42" s="4"/>
    </row>
    <row r="43" spans="2:8" ht="15" customHeight="1">
      <c r="B43" s="3" t="s">
        <v>41</v>
      </c>
      <c r="C43" s="4"/>
      <c r="D43" s="9">
        <f>('E-1-1'!L37+'E-1-1'!L42+'E-1-1'!L44)*0.7*0.014</f>
        <v>0</v>
      </c>
      <c r="E43" s="3" t="s">
        <v>265</v>
      </c>
      <c r="F43" s="6"/>
      <c r="G43" s="6"/>
      <c r="H43" s="4"/>
    </row>
    <row r="44" spans="2:8" ht="15" customHeight="1">
      <c r="B44" s="3" t="s">
        <v>42</v>
      </c>
      <c r="C44" s="4"/>
      <c r="D44" s="9">
        <f>('E-1-1'!L37+'E-1-1'!L42+'E-1-1'!L44)*0.7*0.003</f>
        <v>0</v>
      </c>
      <c r="E44" s="3" t="s">
        <v>266</v>
      </c>
      <c r="F44" s="6"/>
      <c r="G44" s="6"/>
      <c r="H44" s="4"/>
    </row>
    <row r="45" spans="2:8" ht="15" customHeight="1">
      <c r="B45" s="33" t="s">
        <v>19</v>
      </c>
      <c r="C45" s="8" t="s">
        <v>171</v>
      </c>
      <c r="D45" s="9">
        <f>SUM('E-1-1'!E39:G39)*600/1000</f>
        <v>0</v>
      </c>
      <c r="E45" s="3" t="s">
        <v>62</v>
      </c>
      <c r="F45" s="6"/>
      <c r="G45" s="6"/>
      <c r="H45" s="4"/>
    </row>
    <row r="46" spans="2:8" ht="15" customHeight="1">
      <c r="B46" s="15"/>
      <c r="C46" s="8" t="s">
        <v>27</v>
      </c>
      <c r="D46" s="9">
        <f>'E-1-1'!E25*600/1000</f>
        <v>0</v>
      </c>
      <c r="E46" s="3" t="s">
        <v>202</v>
      </c>
      <c r="F46" s="6"/>
      <c r="G46" s="6"/>
      <c r="H46" s="4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S8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75390625" style="325" customWidth="1"/>
    <col min="2" max="2" width="18.75390625" style="325" customWidth="1"/>
    <col min="3" max="16384" width="10.75390625" style="325" customWidth="1"/>
  </cols>
  <sheetData>
    <row r="3" ht="15" customHeight="1">
      <c r="S3" s="326" t="s">
        <v>304</v>
      </c>
    </row>
    <row r="4" spans="2:19" ht="15" customHeight="1">
      <c r="B4" s="325" t="s">
        <v>320</v>
      </c>
      <c r="S4" s="327"/>
    </row>
    <row r="5" ht="15" customHeight="1">
      <c r="S5" s="327"/>
    </row>
    <row r="6" spans="2:19" ht="15" customHeight="1">
      <c r="B6" s="325" t="s">
        <v>321</v>
      </c>
      <c r="S6" s="326"/>
    </row>
    <row r="7" ht="15" customHeight="1">
      <c r="S7" s="326" t="s">
        <v>303</v>
      </c>
    </row>
    <row r="8" spans="2:19" ht="30" customHeight="1">
      <c r="B8" s="328" t="s">
        <v>330</v>
      </c>
      <c r="C8" s="329" t="s">
        <v>300</v>
      </c>
      <c r="D8" s="329" t="s">
        <v>301</v>
      </c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 t="s">
        <v>11</v>
      </c>
    </row>
    <row r="9" spans="2:19" ht="15" customHeight="1">
      <c r="B9" s="330" t="s">
        <v>173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>
        <f>SUM(C9:R9)</f>
        <v>0</v>
      </c>
    </row>
    <row r="10" spans="2:19" ht="15" customHeight="1">
      <c r="B10" s="330" t="s">
        <v>63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>
        <f aca="true" t="shared" si="0" ref="S10:S16">SUM(C10:R10)</f>
        <v>0</v>
      </c>
    </row>
    <row r="11" spans="2:19" ht="15" customHeight="1">
      <c r="B11" s="330" t="s">
        <v>298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>
        <f t="shared" si="0"/>
        <v>0</v>
      </c>
    </row>
    <row r="12" spans="2:19" ht="15" customHeight="1">
      <c r="B12" s="330" t="s">
        <v>299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>
        <f t="shared" si="0"/>
        <v>0</v>
      </c>
    </row>
    <row r="13" spans="2:19" ht="15" customHeight="1">
      <c r="B13" s="330" t="s">
        <v>27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>
        <f t="shared" si="0"/>
        <v>0</v>
      </c>
    </row>
    <row r="14" spans="2:19" ht="15" customHeight="1">
      <c r="B14" s="330" t="s">
        <v>60</v>
      </c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>
        <f t="shared" si="0"/>
        <v>0</v>
      </c>
    </row>
    <row r="15" spans="2:19" ht="15" customHeight="1">
      <c r="B15" s="330" t="s">
        <v>358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>
        <f t="shared" si="0"/>
        <v>0</v>
      </c>
    </row>
    <row r="16" spans="2:19" ht="15" customHeight="1" thickBot="1">
      <c r="B16" s="406" t="s">
        <v>356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>
        <f t="shared" si="0"/>
        <v>0</v>
      </c>
    </row>
    <row r="17" spans="2:19" ht="15" customHeight="1" thickTop="1">
      <c r="B17" s="333" t="s">
        <v>11</v>
      </c>
      <c r="C17" s="334">
        <f>SUM(C9:C16)</f>
        <v>0</v>
      </c>
      <c r="D17" s="334">
        <f aca="true" t="shared" si="1" ref="D17:S17">SUM(D9:D16)</f>
        <v>0</v>
      </c>
      <c r="E17" s="334">
        <f t="shared" si="1"/>
        <v>0</v>
      </c>
      <c r="F17" s="334">
        <f t="shared" si="1"/>
        <v>0</v>
      </c>
      <c r="G17" s="334">
        <f t="shared" si="1"/>
        <v>0</v>
      </c>
      <c r="H17" s="334">
        <f t="shared" si="1"/>
        <v>0</v>
      </c>
      <c r="I17" s="334">
        <f t="shared" si="1"/>
        <v>0</v>
      </c>
      <c r="J17" s="334">
        <f t="shared" si="1"/>
        <v>0</v>
      </c>
      <c r="K17" s="334">
        <f t="shared" si="1"/>
        <v>0</v>
      </c>
      <c r="L17" s="334">
        <f t="shared" si="1"/>
        <v>0</v>
      </c>
      <c r="M17" s="334">
        <f t="shared" si="1"/>
        <v>0</v>
      </c>
      <c r="N17" s="334">
        <f t="shared" si="1"/>
        <v>0</v>
      </c>
      <c r="O17" s="334">
        <f t="shared" si="1"/>
        <v>0</v>
      </c>
      <c r="P17" s="334">
        <f t="shared" si="1"/>
        <v>0</v>
      </c>
      <c r="Q17" s="334">
        <f t="shared" si="1"/>
        <v>0</v>
      </c>
      <c r="R17" s="334">
        <f t="shared" si="1"/>
        <v>0</v>
      </c>
      <c r="S17" s="334">
        <f t="shared" si="1"/>
        <v>0</v>
      </c>
    </row>
    <row r="19" spans="2:19" ht="15" customHeight="1">
      <c r="B19" s="325" t="s">
        <v>322</v>
      </c>
      <c r="S19" s="326"/>
    </row>
    <row r="20" ht="15" customHeight="1">
      <c r="S20" s="326" t="s">
        <v>302</v>
      </c>
    </row>
    <row r="21" spans="2:19" ht="30" customHeight="1">
      <c r="B21" s="328" t="s">
        <v>330</v>
      </c>
      <c r="C21" s="329" t="s">
        <v>300</v>
      </c>
      <c r="D21" s="329" t="s">
        <v>301</v>
      </c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 t="s">
        <v>191</v>
      </c>
    </row>
    <row r="22" spans="2:19" ht="15" customHeight="1">
      <c r="B22" s="330" t="s">
        <v>173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6" t="str">
        <f>IF(ISERR(AVERAGE(C22:R22)),"-",AVERAGE(C22:R22))</f>
        <v>-</v>
      </c>
    </row>
    <row r="23" spans="2:19" ht="15" customHeight="1">
      <c r="B23" s="330" t="s">
        <v>63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6" t="str">
        <f aca="true" t="shared" si="2" ref="S23:S29">IF(ISERR(AVERAGE(C23:R23)),"-",AVERAGE(C23:R23))</f>
        <v>-</v>
      </c>
    </row>
    <row r="24" spans="2:19" ht="15" customHeight="1">
      <c r="B24" s="330" t="s">
        <v>298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6" t="str">
        <f t="shared" si="2"/>
        <v>-</v>
      </c>
    </row>
    <row r="25" spans="2:19" ht="15" customHeight="1">
      <c r="B25" s="330" t="s">
        <v>299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6" t="str">
        <f t="shared" si="2"/>
        <v>-</v>
      </c>
    </row>
    <row r="26" spans="2:19" ht="15" customHeight="1">
      <c r="B26" s="330" t="s">
        <v>27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6" t="str">
        <f t="shared" si="2"/>
        <v>-</v>
      </c>
    </row>
    <row r="27" spans="2:19" ht="15" customHeight="1">
      <c r="B27" s="330" t="s">
        <v>60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6" t="str">
        <f t="shared" si="2"/>
        <v>-</v>
      </c>
    </row>
    <row r="28" spans="2:19" ht="15" customHeight="1">
      <c r="B28" s="330" t="s">
        <v>358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6" t="str">
        <f t="shared" si="2"/>
        <v>-</v>
      </c>
    </row>
    <row r="29" spans="2:19" ht="15" customHeight="1" thickBot="1">
      <c r="B29" s="406" t="s">
        <v>356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8" t="str">
        <f t="shared" si="2"/>
        <v>-</v>
      </c>
    </row>
    <row r="30" spans="2:19" ht="15" customHeight="1" thickTop="1">
      <c r="B30" s="333" t="s">
        <v>191</v>
      </c>
      <c r="C30" s="339" t="str">
        <f>IF(ISERR(AVERAGE(C22:C29)),"-",AVERAGE(C22:C29))</f>
        <v>-</v>
      </c>
      <c r="D30" s="339" t="str">
        <f aca="true" t="shared" si="3" ref="D30:S30">IF(ISERR(AVERAGE(D22:D29)),"-",AVERAGE(D22:D29))</f>
        <v>-</v>
      </c>
      <c r="E30" s="339" t="str">
        <f t="shared" si="3"/>
        <v>-</v>
      </c>
      <c r="F30" s="339" t="str">
        <f t="shared" si="3"/>
        <v>-</v>
      </c>
      <c r="G30" s="339" t="str">
        <f t="shared" si="3"/>
        <v>-</v>
      </c>
      <c r="H30" s="339" t="str">
        <f t="shared" si="3"/>
        <v>-</v>
      </c>
      <c r="I30" s="339" t="str">
        <f t="shared" si="3"/>
        <v>-</v>
      </c>
      <c r="J30" s="339" t="str">
        <f t="shared" si="3"/>
        <v>-</v>
      </c>
      <c r="K30" s="339" t="str">
        <f t="shared" si="3"/>
        <v>-</v>
      </c>
      <c r="L30" s="339" t="str">
        <f t="shared" si="3"/>
        <v>-</v>
      </c>
      <c r="M30" s="339" t="str">
        <f t="shared" si="3"/>
        <v>-</v>
      </c>
      <c r="N30" s="339" t="str">
        <f t="shared" si="3"/>
        <v>-</v>
      </c>
      <c r="O30" s="339" t="str">
        <f t="shared" si="3"/>
        <v>-</v>
      </c>
      <c r="P30" s="339" t="str">
        <f t="shared" si="3"/>
        <v>-</v>
      </c>
      <c r="Q30" s="339" t="str">
        <f t="shared" si="3"/>
        <v>-</v>
      </c>
      <c r="R30" s="339" t="str">
        <f t="shared" si="3"/>
        <v>-</v>
      </c>
      <c r="S30" s="339" t="str">
        <f t="shared" si="3"/>
        <v>-</v>
      </c>
    </row>
    <row r="32" spans="2:19" ht="15" customHeight="1">
      <c r="B32" s="325" t="s">
        <v>323</v>
      </c>
      <c r="S32" s="326"/>
    </row>
    <row r="33" ht="15" customHeight="1">
      <c r="S33" s="326" t="s">
        <v>48</v>
      </c>
    </row>
    <row r="34" spans="2:19" ht="30" customHeight="1">
      <c r="B34" s="328" t="s">
        <v>330</v>
      </c>
      <c r="C34" s="329" t="s">
        <v>300</v>
      </c>
      <c r="D34" s="329" t="s">
        <v>301</v>
      </c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262" t="s">
        <v>11</v>
      </c>
    </row>
    <row r="35" spans="2:19" ht="15" customHeight="1">
      <c r="B35" s="330" t="s">
        <v>173</v>
      </c>
      <c r="C35" s="335">
        <f>C9*C22</f>
        <v>0</v>
      </c>
      <c r="D35" s="335">
        <f aca="true" t="shared" si="4" ref="D35:R35">D9*D22</f>
        <v>0</v>
      </c>
      <c r="E35" s="335">
        <f t="shared" si="4"/>
        <v>0</v>
      </c>
      <c r="F35" s="335">
        <f t="shared" si="4"/>
        <v>0</v>
      </c>
      <c r="G35" s="335">
        <f t="shared" si="4"/>
        <v>0</v>
      </c>
      <c r="H35" s="335">
        <f t="shared" si="4"/>
        <v>0</v>
      </c>
      <c r="I35" s="335">
        <f t="shared" si="4"/>
        <v>0</v>
      </c>
      <c r="J35" s="335">
        <f t="shared" si="4"/>
        <v>0</v>
      </c>
      <c r="K35" s="335">
        <f t="shared" si="4"/>
        <v>0</v>
      </c>
      <c r="L35" s="335">
        <f t="shared" si="4"/>
        <v>0</v>
      </c>
      <c r="M35" s="335">
        <f t="shared" si="4"/>
        <v>0</v>
      </c>
      <c r="N35" s="335">
        <f t="shared" si="4"/>
        <v>0</v>
      </c>
      <c r="O35" s="335">
        <f t="shared" si="4"/>
        <v>0</v>
      </c>
      <c r="P35" s="335">
        <f t="shared" si="4"/>
        <v>0</v>
      </c>
      <c r="Q35" s="335">
        <f t="shared" si="4"/>
        <v>0</v>
      </c>
      <c r="R35" s="335">
        <f t="shared" si="4"/>
        <v>0</v>
      </c>
      <c r="S35" s="9">
        <f>SUM(C35:R35)</f>
        <v>0</v>
      </c>
    </row>
    <row r="36" spans="2:19" ht="15" customHeight="1">
      <c r="B36" s="330" t="s">
        <v>63</v>
      </c>
      <c r="C36" s="335">
        <f>C10*C23</f>
        <v>0</v>
      </c>
      <c r="D36" s="335">
        <f aca="true" t="shared" si="5" ref="D36:R36">D10*D23</f>
        <v>0</v>
      </c>
      <c r="E36" s="335">
        <f t="shared" si="5"/>
        <v>0</v>
      </c>
      <c r="F36" s="335">
        <f t="shared" si="5"/>
        <v>0</v>
      </c>
      <c r="G36" s="335">
        <f t="shared" si="5"/>
        <v>0</v>
      </c>
      <c r="H36" s="335">
        <f t="shared" si="5"/>
        <v>0</v>
      </c>
      <c r="I36" s="335">
        <f t="shared" si="5"/>
        <v>0</v>
      </c>
      <c r="J36" s="335">
        <f t="shared" si="5"/>
        <v>0</v>
      </c>
      <c r="K36" s="335">
        <f t="shared" si="5"/>
        <v>0</v>
      </c>
      <c r="L36" s="335">
        <f t="shared" si="5"/>
        <v>0</v>
      </c>
      <c r="M36" s="335">
        <f t="shared" si="5"/>
        <v>0</v>
      </c>
      <c r="N36" s="335">
        <f t="shared" si="5"/>
        <v>0</v>
      </c>
      <c r="O36" s="335">
        <f t="shared" si="5"/>
        <v>0</v>
      </c>
      <c r="P36" s="335">
        <f t="shared" si="5"/>
        <v>0</v>
      </c>
      <c r="Q36" s="335">
        <f t="shared" si="5"/>
        <v>0</v>
      </c>
      <c r="R36" s="335">
        <f t="shared" si="5"/>
        <v>0</v>
      </c>
      <c r="S36" s="9">
        <f aca="true" t="shared" si="6" ref="S36:S43">SUM(C36:R36)</f>
        <v>0</v>
      </c>
    </row>
    <row r="37" spans="2:19" ht="15" customHeight="1">
      <c r="B37" s="330" t="s">
        <v>298</v>
      </c>
      <c r="C37" s="335">
        <f>C11*C24</f>
        <v>0</v>
      </c>
      <c r="D37" s="335">
        <f aca="true" t="shared" si="7" ref="D37:R37">D11*D24</f>
        <v>0</v>
      </c>
      <c r="E37" s="335">
        <f t="shared" si="7"/>
        <v>0</v>
      </c>
      <c r="F37" s="335">
        <f t="shared" si="7"/>
        <v>0</v>
      </c>
      <c r="G37" s="335">
        <f t="shared" si="7"/>
        <v>0</v>
      </c>
      <c r="H37" s="335">
        <f t="shared" si="7"/>
        <v>0</v>
      </c>
      <c r="I37" s="335">
        <f t="shared" si="7"/>
        <v>0</v>
      </c>
      <c r="J37" s="335">
        <f t="shared" si="7"/>
        <v>0</v>
      </c>
      <c r="K37" s="335">
        <f t="shared" si="7"/>
        <v>0</v>
      </c>
      <c r="L37" s="335">
        <f t="shared" si="7"/>
        <v>0</v>
      </c>
      <c r="M37" s="335">
        <f t="shared" si="7"/>
        <v>0</v>
      </c>
      <c r="N37" s="335">
        <f t="shared" si="7"/>
        <v>0</v>
      </c>
      <c r="O37" s="335">
        <f t="shared" si="7"/>
        <v>0</v>
      </c>
      <c r="P37" s="335">
        <f t="shared" si="7"/>
        <v>0</v>
      </c>
      <c r="Q37" s="335">
        <f t="shared" si="7"/>
        <v>0</v>
      </c>
      <c r="R37" s="335">
        <f t="shared" si="7"/>
        <v>0</v>
      </c>
      <c r="S37" s="9">
        <f t="shared" si="6"/>
        <v>0</v>
      </c>
    </row>
    <row r="38" spans="2:19" ht="15" customHeight="1">
      <c r="B38" s="330" t="s">
        <v>299</v>
      </c>
      <c r="C38" s="335">
        <f>C12*C25</f>
        <v>0</v>
      </c>
      <c r="D38" s="335">
        <f aca="true" t="shared" si="8" ref="D38:R38">D12*D25</f>
        <v>0</v>
      </c>
      <c r="E38" s="335">
        <f t="shared" si="8"/>
        <v>0</v>
      </c>
      <c r="F38" s="335">
        <f t="shared" si="8"/>
        <v>0</v>
      </c>
      <c r="G38" s="335">
        <f t="shared" si="8"/>
        <v>0</v>
      </c>
      <c r="H38" s="335">
        <f t="shared" si="8"/>
        <v>0</v>
      </c>
      <c r="I38" s="335">
        <f t="shared" si="8"/>
        <v>0</v>
      </c>
      <c r="J38" s="335">
        <f t="shared" si="8"/>
        <v>0</v>
      </c>
      <c r="K38" s="335">
        <f t="shared" si="8"/>
        <v>0</v>
      </c>
      <c r="L38" s="335">
        <f t="shared" si="8"/>
        <v>0</v>
      </c>
      <c r="M38" s="335">
        <f t="shared" si="8"/>
        <v>0</v>
      </c>
      <c r="N38" s="335">
        <f t="shared" si="8"/>
        <v>0</v>
      </c>
      <c r="O38" s="335">
        <f t="shared" si="8"/>
        <v>0</v>
      </c>
      <c r="P38" s="335">
        <f t="shared" si="8"/>
        <v>0</v>
      </c>
      <c r="Q38" s="335">
        <f t="shared" si="8"/>
        <v>0</v>
      </c>
      <c r="R38" s="335">
        <f t="shared" si="8"/>
        <v>0</v>
      </c>
      <c r="S38" s="9">
        <f t="shared" si="6"/>
        <v>0</v>
      </c>
    </row>
    <row r="39" spans="2:19" ht="15" customHeight="1">
      <c r="B39" s="330" t="s">
        <v>27</v>
      </c>
      <c r="C39" s="335">
        <f>C13*C26</f>
        <v>0</v>
      </c>
      <c r="D39" s="335">
        <f aca="true" t="shared" si="9" ref="D39:R39">D13*D26</f>
        <v>0</v>
      </c>
      <c r="E39" s="335">
        <f t="shared" si="9"/>
        <v>0</v>
      </c>
      <c r="F39" s="335">
        <f t="shared" si="9"/>
        <v>0</v>
      </c>
      <c r="G39" s="335">
        <f t="shared" si="9"/>
        <v>0</v>
      </c>
      <c r="H39" s="335">
        <f t="shared" si="9"/>
        <v>0</v>
      </c>
      <c r="I39" s="335">
        <f t="shared" si="9"/>
        <v>0</v>
      </c>
      <c r="J39" s="335">
        <f t="shared" si="9"/>
        <v>0</v>
      </c>
      <c r="K39" s="335">
        <f t="shared" si="9"/>
        <v>0</v>
      </c>
      <c r="L39" s="335">
        <f t="shared" si="9"/>
        <v>0</v>
      </c>
      <c r="M39" s="335">
        <f t="shared" si="9"/>
        <v>0</v>
      </c>
      <c r="N39" s="335">
        <f t="shared" si="9"/>
        <v>0</v>
      </c>
      <c r="O39" s="335">
        <f t="shared" si="9"/>
        <v>0</v>
      </c>
      <c r="P39" s="335">
        <f t="shared" si="9"/>
        <v>0</v>
      </c>
      <c r="Q39" s="335">
        <f t="shared" si="9"/>
        <v>0</v>
      </c>
      <c r="R39" s="335">
        <f t="shared" si="9"/>
        <v>0</v>
      </c>
      <c r="S39" s="9">
        <f t="shared" si="6"/>
        <v>0</v>
      </c>
    </row>
    <row r="40" spans="2:19" ht="15" customHeight="1">
      <c r="B40" s="330" t="s">
        <v>60</v>
      </c>
      <c r="C40" s="335">
        <f>C14*C27</f>
        <v>0</v>
      </c>
      <c r="D40" s="335">
        <f aca="true" t="shared" si="10" ref="D40:R40">D14*D27</f>
        <v>0</v>
      </c>
      <c r="E40" s="335">
        <f t="shared" si="10"/>
        <v>0</v>
      </c>
      <c r="F40" s="335">
        <f t="shared" si="10"/>
        <v>0</v>
      </c>
      <c r="G40" s="335">
        <f t="shared" si="10"/>
        <v>0</v>
      </c>
      <c r="H40" s="335">
        <f t="shared" si="10"/>
        <v>0</v>
      </c>
      <c r="I40" s="335">
        <f t="shared" si="10"/>
        <v>0</v>
      </c>
      <c r="J40" s="335">
        <f t="shared" si="10"/>
        <v>0</v>
      </c>
      <c r="K40" s="335">
        <f t="shared" si="10"/>
        <v>0</v>
      </c>
      <c r="L40" s="335">
        <f t="shared" si="10"/>
        <v>0</v>
      </c>
      <c r="M40" s="335">
        <f t="shared" si="10"/>
        <v>0</v>
      </c>
      <c r="N40" s="335">
        <f t="shared" si="10"/>
        <v>0</v>
      </c>
      <c r="O40" s="335">
        <f t="shared" si="10"/>
        <v>0</v>
      </c>
      <c r="P40" s="335">
        <f t="shared" si="10"/>
        <v>0</v>
      </c>
      <c r="Q40" s="335">
        <f t="shared" si="10"/>
        <v>0</v>
      </c>
      <c r="R40" s="335">
        <f t="shared" si="10"/>
        <v>0</v>
      </c>
      <c r="S40" s="9">
        <f t="shared" si="6"/>
        <v>0</v>
      </c>
    </row>
    <row r="41" spans="2:19" ht="15" customHeight="1">
      <c r="B41" s="330" t="s">
        <v>358</v>
      </c>
      <c r="C41" s="335">
        <f>C15*C28</f>
        <v>0</v>
      </c>
      <c r="D41" s="335">
        <f aca="true" t="shared" si="11" ref="D41:R42">D15*D28</f>
        <v>0</v>
      </c>
      <c r="E41" s="335">
        <f t="shared" si="11"/>
        <v>0</v>
      </c>
      <c r="F41" s="335">
        <f t="shared" si="11"/>
        <v>0</v>
      </c>
      <c r="G41" s="335">
        <f t="shared" si="11"/>
        <v>0</v>
      </c>
      <c r="H41" s="335">
        <f t="shared" si="11"/>
        <v>0</v>
      </c>
      <c r="I41" s="335">
        <f t="shared" si="11"/>
        <v>0</v>
      </c>
      <c r="J41" s="335">
        <f t="shared" si="11"/>
        <v>0</v>
      </c>
      <c r="K41" s="335">
        <f t="shared" si="11"/>
        <v>0</v>
      </c>
      <c r="L41" s="335">
        <f t="shared" si="11"/>
        <v>0</v>
      </c>
      <c r="M41" s="335">
        <f t="shared" si="11"/>
        <v>0</v>
      </c>
      <c r="N41" s="335">
        <f t="shared" si="11"/>
        <v>0</v>
      </c>
      <c r="O41" s="335">
        <f t="shared" si="11"/>
        <v>0</v>
      </c>
      <c r="P41" s="335">
        <f t="shared" si="11"/>
        <v>0</v>
      </c>
      <c r="Q41" s="335">
        <f t="shared" si="11"/>
        <v>0</v>
      </c>
      <c r="R41" s="335">
        <f t="shared" si="11"/>
        <v>0</v>
      </c>
      <c r="S41" s="9">
        <f t="shared" si="6"/>
        <v>0</v>
      </c>
    </row>
    <row r="42" spans="2:19" ht="15" customHeight="1" thickBot="1">
      <c r="B42" s="406" t="s">
        <v>356</v>
      </c>
      <c r="C42" s="337">
        <f>C16*C29</f>
        <v>0</v>
      </c>
      <c r="D42" s="337">
        <f t="shared" si="11"/>
        <v>0</v>
      </c>
      <c r="E42" s="337">
        <f t="shared" si="11"/>
        <v>0</v>
      </c>
      <c r="F42" s="337">
        <f t="shared" si="11"/>
        <v>0</v>
      </c>
      <c r="G42" s="337">
        <f t="shared" si="11"/>
        <v>0</v>
      </c>
      <c r="H42" s="337">
        <f t="shared" si="11"/>
        <v>0</v>
      </c>
      <c r="I42" s="337">
        <f t="shared" si="11"/>
        <v>0</v>
      </c>
      <c r="J42" s="337">
        <f t="shared" si="11"/>
        <v>0</v>
      </c>
      <c r="K42" s="337">
        <f t="shared" si="11"/>
        <v>0</v>
      </c>
      <c r="L42" s="337">
        <f t="shared" si="11"/>
        <v>0</v>
      </c>
      <c r="M42" s="337">
        <f t="shared" si="11"/>
        <v>0</v>
      </c>
      <c r="N42" s="337">
        <f t="shared" si="11"/>
        <v>0</v>
      </c>
      <c r="O42" s="337">
        <f t="shared" si="11"/>
        <v>0</v>
      </c>
      <c r="P42" s="337">
        <f t="shared" si="11"/>
        <v>0</v>
      </c>
      <c r="Q42" s="337">
        <f t="shared" si="11"/>
        <v>0</v>
      </c>
      <c r="R42" s="337">
        <f t="shared" si="11"/>
        <v>0</v>
      </c>
      <c r="S42" s="27">
        <f>SUM(C42:R42)</f>
        <v>0</v>
      </c>
    </row>
    <row r="43" spans="2:19" ht="15" customHeight="1" thickTop="1">
      <c r="B43" s="333" t="s">
        <v>11</v>
      </c>
      <c r="C43" s="340">
        <f>SUM(C35:C42)</f>
        <v>0</v>
      </c>
      <c r="D43" s="340">
        <f aca="true" t="shared" si="12" ref="D43:S43">SUM(D35:D42)</f>
        <v>0</v>
      </c>
      <c r="E43" s="340">
        <f t="shared" si="12"/>
        <v>0</v>
      </c>
      <c r="F43" s="340">
        <f t="shared" si="12"/>
        <v>0</v>
      </c>
      <c r="G43" s="340">
        <f t="shared" si="12"/>
        <v>0</v>
      </c>
      <c r="H43" s="340">
        <f t="shared" si="12"/>
        <v>0</v>
      </c>
      <c r="I43" s="340">
        <f t="shared" si="12"/>
        <v>0</v>
      </c>
      <c r="J43" s="340">
        <f t="shared" si="12"/>
        <v>0</v>
      </c>
      <c r="K43" s="340">
        <f t="shared" si="12"/>
        <v>0</v>
      </c>
      <c r="L43" s="340">
        <f t="shared" si="12"/>
        <v>0</v>
      </c>
      <c r="M43" s="340">
        <f t="shared" si="12"/>
        <v>0</v>
      </c>
      <c r="N43" s="340">
        <f t="shared" si="12"/>
        <v>0</v>
      </c>
      <c r="O43" s="340">
        <f t="shared" si="12"/>
        <v>0</v>
      </c>
      <c r="P43" s="340">
        <f t="shared" si="12"/>
        <v>0</v>
      </c>
      <c r="Q43" s="340">
        <f t="shared" si="12"/>
        <v>0</v>
      </c>
      <c r="R43" s="340">
        <f t="shared" si="12"/>
        <v>0</v>
      </c>
      <c r="S43" s="17">
        <f t="shared" si="12"/>
        <v>0</v>
      </c>
    </row>
    <row r="47" ht="15" customHeight="1">
      <c r="S47" s="326" t="s">
        <v>304</v>
      </c>
    </row>
    <row r="48" spans="2:19" ht="15" customHeight="1">
      <c r="B48" s="325" t="s">
        <v>324</v>
      </c>
      <c r="S48" s="327"/>
    </row>
    <row r="49" ht="15" customHeight="1">
      <c r="S49" s="327"/>
    </row>
    <row r="50" spans="2:19" ht="15" customHeight="1">
      <c r="B50" s="325" t="s">
        <v>325</v>
      </c>
      <c r="S50" s="326"/>
    </row>
    <row r="51" ht="15" customHeight="1">
      <c r="S51" s="327"/>
    </row>
    <row r="52" spans="2:18" ht="30" customHeight="1">
      <c r="B52" s="328" t="s">
        <v>330</v>
      </c>
      <c r="C52" s="329" t="s">
        <v>300</v>
      </c>
      <c r="D52" s="329" t="s">
        <v>301</v>
      </c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</row>
    <row r="53" spans="2:18" ht="15" customHeight="1">
      <c r="B53" s="330" t="s">
        <v>173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</row>
    <row r="54" spans="2:18" ht="15" customHeight="1">
      <c r="B54" s="330" t="s">
        <v>63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</row>
    <row r="55" spans="2:18" ht="15" customHeight="1">
      <c r="B55" s="330" t="s">
        <v>298</v>
      </c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</row>
    <row r="56" spans="2:18" ht="15" customHeight="1">
      <c r="B56" s="330" t="s">
        <v>299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</row>
    <row r="57" spans="2:18" ht="15" customHeight="1">
      <c r="B57" s="330" t="s">
        <v>27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</row>
    <row r="58" spans="2:18" ht="15" customHeight="1">
      <c r="B58" s="330" t="s">
        <v>60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</row>
    <row r="59" spans="2:18" ht="15" customHeight="1">
      <c r="B59" s="330" t="s">
        <v>358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</row>
    <row r="60" spans="2:18" ht="15" customHeight="1" thickBot="1">
      <c r="B60" s="406" t="s">
        <v>356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</row>
    <row r="61" spans="2:18" ht="15" customHeight="1" thickTop="1">
      <c r="B61" s="333" t="s">
        <v>11</v>
      </c>
      <c r="C61" s="340">
        <f>SUM(C53:C60)</f>
        <v>0</v>
      </c>
      <c r="D61" s="340">
        <f aca="true" t="shared" si="13" ref="D61:R61">SUM(D53:D60)</f>
        <v>0</v>
      </c>
      <c r="E61" s="340">
        <f t="shared" si="13"/>
        <v>0</v>
      </c>
      <c r="F61" s="340">
        <f t="shared" si="13"/>
        <v>0</v>
      </c>
      <c r="G61" s="340">
        <f t="shared" si="13"/>
        <v>0</v>
      </c>
      <c r="H61" s="340">
        <f t="shared" si="13"/>
        <v>0</v>
      </c>
      <c r="I61" s="340">
        <f t="shared" si="13"/>
        <v>0</v>
      </c>
      <c r="J61" s="340">
        <f t="shared" si="13"/>
        <v>0</v>
      </c>
      <c r="K61" s="340">
        <f t="shared" si="13"/>
        <v>0</v>
      </c>
      <c r="L61" s="340">
        <f t="shared" si="13"/>
        <v>0</v>
      </c>
      <c r="M61" s="340">
        <f t="shared" si="13"/>
        <v>0</v>
      </c>
      <c r="N61" s="340">
        <f t="shared" si="13"/>
        <v>0</v>
      </c>
      <c r="O61" s="340">
        <f t="shared" si="13"/>
        <v>0</v>
      </c>
      <c r="P61" s="340">
        <f t="shared" si="13"/>
        <v>0</v>
      </c>
      <c r="Q61" s="340">
        <f t="shared" si="13"/>
        <v>0</v>
      </c>
      <c r="R61" s="340">
        <f t="shared" si="13"/>
        <v>0</v>
      </c>
    </row>
    <row r="63" spans="2:19" ht="15" customHeight="1">
      <c r="B63" s="325" t="s">
        <v>322</v>
      </c>
      <c r="S63" s="326"/>
    </row>
    <row r="64" ht="15" customHeight="1">
      <c r="R64" s="326" t="s">
        <v>12</v>
      </c>
    </row>
    <row r="65" spans="2:18" ht="30" customHeight="1">
      <c r="B65" s="328" t="s">
        <v>330</v>
      </c>
      <c r="C65" s="329" t="s">
        <v>300</v>
      </c>
      <c r="D65" s="329" t="s">
        <v>301</v>
      </c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</row>
    <row r="66" spans="2:18" ht="15" customHeight="1">
      <c r="B66" s="330" t="s">
        <v>173</v>
      </c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</row>
    <row r="67" spans="2:18" ht="15" customHeight="1">
      <c r="B67" s="330" t="s">
        <v>63</v>
      </c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</row>
    <row r="68" spans="2:18" ht="15" customHeight="1">
      <c r="B68" s="330" t="s">
        <v>298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</row>
    <row r="69" spans="2:18" ht="15" customHeight="1">
      <c r="B69" s="330" t="s">
        <v>299</v>
      </c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</row>
    <row r="70" spans="2:18" ht="15" customHeight="1">
      <c r="B70" s="330" t="s">
        <v>27</v>
      </c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</row>
    <row r="71" spans="2:18" ht="15" customHeight="1">
      <c r="B71" s="330" t="s">
        <v>60</v>
      </c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</row>
    <row r="72" spans="2:18" ht="15" customHeight="1">
      <c r="B72" s="330" t="s">
        <v>358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</row>
    <row r="73" spans="2:18" ht="15" customHeight="1" thickBot="1">
      <c r="B73" s="406" t="s">
        <v>356</v>
      </c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</row>
    <row r="74" spans="2:18" ht="15" customHeight="1" thickTop="1">
      <c r="B74" s="333" t="s">
        <v>191</v>
      </c>
      <c r="C74" s="339" t="str">
        <f>IF(ISERR(AVERAGE(C66:C73)),"-",AVERAGE(C66:C73))</f>
        <v>-</v>
      </c>
      <c r="D74" s="339" t="str">
        <f aca="true" t="shared" si="14" ref="D74:R74">IF(ISERR(AVERAGE(D66:D73)),"-",AVERAGE(D66:D73))</f>
        <v>-</v>
      </c>
      <c r="E74" s="339" t="str">
        <f t="shared" si="14"/>
        <v>-</v>
      </c>
      <c r="F74" s="339" t="str">
        <f t="shared" si="14"/>
        <v>-</v>
      </c>
      <c r="G74" s="339" t="str">
        <f t="shared" si="14"/>
        <v>-</v>
      </c>
      <c r="H74" s="339" t="str">
        <f t="shared" si="14"/>
        <v>-</v>
      </c>
      <c r="I74" s="339" t="str">
        <f t="shared" si="14"/>
        <v>-</v>
      </c>
      <c r="J74" s="339" t="str">
        <f t="shared" si="14"/>
        <v>-</v>
      </c>
      <c r="K74" s="339" t="str">
        <f t="shared" si="14"/>
        <v>-</v>
      </c>
      <c r="L74" s="339" t="str">
        <f t="shared" si="14"/>
        <v>-</v>
      </c>
      <c r="M74" s="339" t="str">
        <f t="shared" si="14"/>
        <v>-</v>
      </c>
      <c r="N74" s="339" t="str">
        <f t="shared" si="14"/>
        <v>-</v>
      </c>
      <c r="O74" s="339" t="str">
        <f t="shared" si="14"/>
        <v>-</v>
      </c>
      <c r="P74" s="339" t="str">
        <f t="shared" si="14"/>
        <v>-</v>
      </c>
      <c r="Q74" s="339" t="str">
        <f t="shared" si="14"/>
        <v>-</v>
      </c>
      <c r="R74" s="339" t="str">
        <f t="shared" si="14"/>
        <v>-</v>
      </c>
    </row>
    <row r="76" spans="2:19" ht="15" customHeight="1">
      <c r="B76" s="325" t="s">
        <v>323</v>
      </c>
      <c r="S76" s="326"/>
    </row>
    <row r="77" ht="15" customHeight="1">
      <c r="S77" s="326" t="s">
        <v>48</v>
      </c>
    </row>
    <row r="78" spans="2:19" ht="30" customHeight="1">
      <c r="B78" s="328" t="s">
        <v>330</v>
      </c>
      <c r="C78" s="329" t="s">
        <v>300</v>
      </c>
      <c r="D78" s="329" t="s">
        <v>301</v>
      </c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262" t="s">
        <v>11</v>
      </c>
    </row>
    <row r="79" spans="2:19" ht="15" customHeight="1">
      <c r="B79" s="330" t="s">
        <v>173</v>
      </c>
      <c r="C79" s="335">
        <f>C53*C66/1000</f>
        <v>0</v>
      </c>
      <c r="D79" s="335">
        <f>D53*D66/1000</f>
        <v>0</v>
      </c>
      <c r="E79" s="335">
        <f>E53*E66/1000</f>
        <v>0</v>
      </c>
      <c r="F79" s="335">
        <f>F53*F66/1000</f>
        <v>0</v>
      </c>
      <c r="G79" s="335">
        <f>G53*G66</f>
        <v>0</v>
      </c>
      <c r="H79" s="335">
        <f>H53*H66</f>
        <v>0</v>
      </c>
      <c r="I79" s="335">
        <f>I53*I66</f>
        <v>0</v>
      </c>
      <c r="J79" s="335">
        <f>J53*J66</f>
        <v>0</v>
      </c>
      <c r="K79" s="335">
        <f>K53*K66</f>
        <v>0</v>
      </c>
      <c r="L79" s="335">
        <f>L53*L66</f>
        <v>0</v>
      </c>
      <c r="M79" s="335">
        <f>M53*M66</f>
        <v>0</v>
      </c>
      <c r="N79" s="335">
        <f>N53*N66</f>
        <v>0</v>
      </c>
      <c r="O79" s="335">
        <f>O53*O66</f>
        <v>0</v>
      </c>
      <c r="P79" s="335">
        <f>P53*P66</f>
        <v>0</v>
      </c>
      <c r="Q79" s="335">
        <f>Q53*Q66</f>
        <v>0</v>
      </c>
      <c r="R79" s="335">
        <f>R53*R66</f>
        <v>0</v>
      </c>
      <c r="S79" s="9">
        <f>SUM(C79:R79)</f>
        <v>0</v>
      </c>
    </row>
    <row r="80" spans="2:19" ht="15" customHeight="1">
      <c r="B80" s="330" t="s">
        <v>63</v>
      </c>
      <c r="C80" s="335">
        <f>C54*C67/1000</f>
        <v>0</v>
      </c>
      <c r="D80" s="335">
        <f>D54*D67/1000</f>
        <v>0</v>
      </c>
      <c r="E80" s="335">
        <f>E54*E67/1000</f>
        <v>0</v>
      </c>
      <c r="F80" s="335">
        <f>F54*F67/1000</f>
        <v>0</v>
      </c>
      <c r="G80" s="335">
        <f>G54*G67</f>
        <v>0</v>
      </c>
      <c r="H80" s="335">
        <f>H54*H67</f>
        <v>0</v>
      </c>
      <c r="I80" s="335">
        <f>I54*I67</f>
        <v>0</v>
      </c>
      <c r="J80" s="335">
        <f>J54*J67</f>
        <v>0</v>
      </c>
      <c r="K80" s="335">
        <f>K54*K67</f>
        <v>0</v>
      </c>
      <c r="L80" s="335">
        <f>L54*L67</f>
        <v>0</v>
      </c>
      <c r="M80" s="335">
        <f>M54*M67</f>
        <v>0</v>
      </c>
      <c r="N80" s="335">
        <f>N54*N67</f>
        <v>0</v>
      </c>
      <c r="O80" s="335">
        <f>O54*O67</f>
        <v>0</v>
      </c>
      <c r="P80" s="335">
        <f>P54*P67</f>
        <v>0</v>
      </c>
      <c r="Q80" s="335">
        <f>Q54*Q67</f>
        <v>0</v>
      </c>
      <c r="R80" s="335">
        <f>R54*R67</f>
        <v>0</v>
      </c>
      <c r="S80" s="9">
        <f aca="true" t="shared" si="15" ref="S80:S87">SUM(C80:R80)</f>
        <v>0</v>
      </c>
    </row>
    <row r="81" spans="2:19" ht="15" customHeight="1">
      <c r="B81" s="330" t="s">
        <v>298</v>
      </c>
      <c r="C81" s="335">
        <f>C55*C68/1000</f>
        <v>0</v>
      </c>
      <c r="D81" s="335">
        <f>D55*D68/1000</f>
        <v>0</v>
      </c>
      <c r="E81" s="335">
        <f>E55*E68/1000</f>
        <v>0</v>
      </c>
      <c r="F81" s="335">
        <f>F55*F68/1000</f>
        <v>0</v>
      </c>
      <c r="G81" s="335">
        <f>G55*G68</f>
        <v>0</v>
      </c>
      <c r="H81" s="335">
        <f>H55*H68</f>
        <v>0</v>
      </c>
      <c r="I81" s="335">
        <f>I55*I68</f>
        <v>0</v>
      </c>
      <c r="J81" s="335">
        <f>J55*J68</f>
        <v>0</v>
      </c>
      <c r="K81" s="335">
        <f>K55*K68</f>
        <v>0</v>
      </c>
      <c r="L81" s="335">
        <f>L55*L68</f>
        <v>0</v>
      </c>
      <c r="M81" s="335">
        <f>M55*M68</f>
        <v>0</v>
      </c>
      <c r="N81" s="335">
        <f>N55*N68</f>
        <v>0</v>
      </c>
      <c r="O81" s="335">
        <f>O55*O68</f>
        <v>0</v>
      </c>
      <c r="P81" s="335">
        <f>P55*P68</f>
        <v>0</v>
      </c>
      <c r="Q81" s="335">
        <f>Q55*Q68</f>
        <v>0</v>
      </c>
      <c r="R81" s="335">
        <f>R55*R68</f>
        <v>0</v>
      </c>
      <c r="S81" s="9">
        <f t="shared" si="15"/>
        <v>0</v>
      </c>
    </row>
    <row r="82" spans="2:19" ht="15" customHeight="1">
      <c r="B82" s="330" t="s">
        <v>299</v>
      </c>
      <c r="C82" s="335">
        <f>C56*C69/1000</f>
        <v>0</v>
      </c>
      <c r="D82" s="335">
        <f>D56*D69/1000</f>
        <v>0</v>
      </c>
      <c r="E82" s="335">
        <f>E56*E69/1000</f>
        <v>0</v>
      </c>
      <c r="F82" s="335">
        <f>F56*F69/1000</f>
        <v>0</v>
      </c>
      <c r="G82" s="335">
        <f>G56*G69</f>
        <v>0</v>
      </c>
      <c r="H82" s="335">
        <f>H56*H69</f>
        <v>0</v>
      </c>
      <c r="I82" s="335">
        <f>I56*I69</f>
        <v>0</v>
      </c>
      <c r="J82" s="335">
        <f>J56*J69</f>
        <v>0</v>
      </c>
      <c r="K82" s="335">
        <f>K56*K69</f>
        <v>0</v>
      </c>
      <c r="L82" s="335">
        <f>L56*L69</f>
        <v>0</v>
      </c>
      <c r="M82" s="335">
        <f>M56*M69</f>
        <v>0</v>
      </c>
      <c r="N82" s="335">
        <f>N56*N69</f>
        <v>0</v>
      </c>
      <c r="O82" s="335">
        <f>O56*O69</f>
        <v>0</v>
      </c>
      <c r="P82" s="335">
        <f>P56*P69</f>
        <v>0</v>
      </c>
      <c r="Q82" s="335">
        <f>Q56*Q69</f>
        <v>0</v>
      </c>
      <c r="R82" s="335">
        <f>R56*R69</f>
        <v>0</v>
      </c>
      <c r="S82" s="9">
        <f t="shared" si="15"/>
        <v>0</v>
      </c>
    </row>
    <row r="83" spans="2:19" ht="15" customHeight="1">
      <c r="B83" s="330" t="s">
        <v>27</v>
      </c>
      <c r="C83" s="335">
        <f>C57*C70/1000</f>
        <v>0</v>
      </c>
      <c r="D83" s="335">
        <f>D57*D70/1000</f>
        <v>0</v>
      </c>
      <c r="E83" s="335">
        <f>E57*E70/1000</f>
        <v>0</v>
      </c>
      <c r="F83" s="335">
        <f>F57*F70/1000</f>
        <v>0</v>
      </c>
      <c r="G83" s="335">
        <f>G57*G70</f>
        <v>0</v>
      </c>
      <c r="H83" s="335">
        <f>H57*H70</f>
        <v>0</v>
      </c>
      <c r="I83" s="335">
        <f>I57*I70</f>
        <v>0</v>
      </c>
      <c r="J83" s="335">
        <f>J57*J70</f>
        <v>0</v>
      </c>
      <c r="K83" s="335">
        <f>K57*K70</f>
        <v>0</v>
      </c>
      <c r="L83" s="335">
        <f>L57*L70</f>
        <v>0</v>
      </c>
      <c r="M83" s="335">
        <f>M57*M70</f>
        <v>0</v>
      </c>
      <c r="N83" s="335">
        <f>N57*N70</f>
        <v>0</v>
      </c>
      <c r="O83" s="335">
        <f>O57*O70</f>
        <v>0</v>
      </c>
      <c r="P83" s="335">
        <f>P57*P70</f>
        <v>0</v>
      </c>
      <c r="Q83" s="335">
        <f>Q57*Q70</f>
        <v>0</v>
      </c>
      <c r="R83" s="335">
        <f>R57*R70</f>
        <v>0</v>
      </c>
      <c r="S83" s="9">
        <f t="shared" si="15"/>
        <v>0</v>
      </c>
    </row>
    <row r="84" spans="2:19" ht="15" customHeight="1">
      <c r="B84" s="330" t="s">
        <v>60</v>
      </c>
      <c r="C84" s="335">
        <f>C58*C71/1000</f>
        <v>0</v>
      </c>
      <c r="D84" s="335">
        <f>D58*D71/1000</f>
        <v>0</v>
      </c>
      <c r="E84" s="335">
        <f>E58*E71/1000</f>
        <v>0</v>
      </c>
      <c r="F84" s="335">
        <f>F58*F71/1000</f>
        <v>0</v>
      </c>
      <c r="G84" s="335">
        <f>G58*G71</f>
        <v>0</v>
      </c>
      <c r="H84" s="335">
        <f>H58*H71</f>
        <v>0</v>
      </c>
      <c r="I84" s="335">
        <f>I58*I71</f>
        <v>0</v>
      </c>
      <c r="J84" s="335">
        <f>J58*J71</f>
        <v>0</v>
      </c>
      <c r="K84" s="335">
        <f>K58*K71</f>
        <v>0</v>
      </c>
      <c r="L84" s="335">
        <f>L58*L71</f>
        <v>0</v>
      </c>
      <c r="M84" s="335">
        <f>M58*M71</f>
        <v>0</v>
      </c>
      <c r="N84" s="335">
        <f>N58*N71</f>
        <v>0</v>
      </c>
      <c r="O84" s="335">
        <f>O58*O71</f>
        <v>0</v>
      </c>
      <c r="P84" s="335">
        <f>P58*P71</f>
        <v>0</v>
      </c>
      <c r="Q84" s="335">
        <f>Q58*Q71</f>
        <v>0</v>
      </c>
      <c r="R84" s="335">
        <f>R58*R71</f>
        <v>0</v>
      </c>
      <c r="S84" s="9">
        <f t="shared" si="15"/>
        <v>0</v>
      </c>
    </row>
    <row r="85" spans="2:19" ht="15" customHeight="1">
      <c r="B85" s="330" t="s">
        <v>358</v>
      </c>
      <c r="C85" s="335">
        <f>C59*C72/1000</f>
        <v>0</v>
      </c>
      <c r="D85" s="335">
        <f>D59*D72/1000</f>
        <v>0</v>
      </c>
      <c r="E85" s="335">
        <f>E59*E72/1000</f>
        <v>0</v>
      </c>
      <c r="F85" s="335">
        <f>F59*F72/1000</f>
        <v>0</v>
      </c>
      <c r="G85" s="335">
        <f>G59*G72</f>
        <v>0</v>
      </c>
      <c r="H85" s="335">
        <f>H59*H72</f>
        <v>0</v>
      </c>
      <c r="I85" s="335">
        <f>I59*I72</f>
        <v>0</v>
      </c>
      <c r="J85" s="335">
        <f>J59*J72</f>
        <v>0</v>
      </c>
      <c r="K85" s="335">
        <f>K59*K72</f>
        <v>0</v>
      </c>
      <c r="L85" s="335">
        <f>L59*L72</f>
        <v>0</v>
      </c>
      <c r="M85" s="335">
        <f>M59*M72</f>
        <v>0</v>
      </c>
      <c r="N85" s="335">
        <f>N59*N72</f>
        <v>0</v>
      </c>
      <c r="O85" s="335">
        <f>O59*O72</f>
        <v>0</v>
      </c>
      <c r="P85" s="335">
        <f>P59*P72</f>
        <v>0</v>
      </c>
      <c r="Q85" s="335">
        <f>Q59*Q72</f>
        <v>0</v>
      </c>
      <c r="R85" s="335">
        <f>R59*R72</f>
        <v>0</v>
      </c>
      <c r="S85" s="9">
        <f t="shared" si="15"/>
        <v>0</v>
      </c>
    </row>
    <row r="86" spans="2:19" ht="15" customHeight="1" thickBot="1">
      <c r="B86" s="406" t="s">
        <v>356</v>
      </c>
      <c r="C86" s="337">
        <f>C60*C73/1000</f>
        <v>0</v>
      </c>
      <c r="D86" s="337">
        <f>D60*D73/1000</f>
        <v>0</v>
      </c>
      <c r="E86" s="337">
        <f>E60*E73/1000</f>
        <v>0</v>
      </c>
      <c r="F86" s="337">
        <f>F60*F73/1000</f>
        <v>0</v>
      </c>
      <c r="G86" s="337">
        <f>G60*G73</f>
        <v>0</v>
      </c>
      <c r="H86" s="337">
        <f>H60*H73</f>
        <v>0</v>
      </c>
      <c r="I86" s="337">
        <f>I60*I73</f>
        <v>0</v>
      </c>
      <c r="J86" s="337">
        <f>J60*J73</f>
        <v>0</v>
      </c>
      <c r="K86" s="337">
        <f>K60*K73</f>
        <v>0</v>
      </c>
      <c r="L86" s="337">
        <f>L60*L73</f>
        <v>0</v>
      </c>
      <c r="M86" s="337">
        <f>M60*M73</f>
        <v>0</v>
      </c>
      <c r="N86" s="337">
        <f>N60*N73</f>
        <v>0</v>
      </c>
      <c r="O86" s="337">
        <f>O60*O73</f>
        <v>0</v>
      </c>
      <c r="P86" s="337">
        <f>P60*P73</f>
        <v>0</v>
      </c>
      <c r="Q86" s="337">
        <f>Q60*Q73</f>
        <v>0</v>
      </c>
      <c r="R86" s="337">
        <f>R60*R73</f>
        <v>0</v>
      </c>
      <c r="S86" s="27">
        <f>SUM(C86:R86)</f>
        <v>0</v>
      </c>
    </row>
    <row r="87" spans="2:19" ht="15" customHeight="1" thickTop="1">
      <c r="B87" s="333" t="s">
        <v>11</v>
      </c>
      <c r="C87" s="340">
        <f>SUM(C79:C86)</f>
        <v>0</v>
      </c>
      <c r="D87" s="340">
        <f aca="true" t="shared" si="16" ref="D87:S87">SUM(D79:D86)</f>
        <v>0</v>
      </c>
      <c r="E87" s="340">
        <f t="shared" si="16"/>
        <v>0</v>
      </c>
      <c r="F87" s="340">
        <f t="shared" si="16"/>
        <v>0</v>
      </c>
      <c r="G87" s="340">
        <f t="shared" si="16"/>
        <v>0</v>
      </c>
      <c r="H87" s="340">
        <f t="shared" si="16"/>
        <v>0</v>
      </c>
      <c r="I87" s="340">
        <f t="shared" si="16"/>
        <v>0</v>
      </c>
      <c r="J87" s="340">
        <f t="shared" si="16"/>
        <v>0</v>
      </c>
      <c r="K87" s="340">
        <f t="shared" si="16"/>
        <v>0</v>
      </c>
      <c r="L87" s="340">
        <f t="shared" si="16"/>
        <v>0</v>
      </c>
      <c r="M87" s="340">
        <f t="shared" si="16"/>
        <v>0</v>
      </c>
      <c r="N87" s="340">
        <f t="shared" si="16"/>
        <v>0</v>
      </c>
      <c r="O87" s="340">
        <f t="shared" si="16"/>
        <v>0</v>
      </c>
      <c r="P87" s="340">
        <f t="shared" si="16"/>
        <v>0</v>
      </c>
      <c r="Q87" s="340">
        <f t="shared" si="16"/>
        <v>0</v>
      </c>
      <c r="R87" s="340">
        <f t="shared" si="16"/>
        <v>0</v>
      </c>
      <c r="S87" s="17">
        <f t="shared" si="16"/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rowBreaks count="1" manualBreakCount="1">
    <brk id="4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B1:AJ145"/>
  <sheetViews>
    <sheetView zoomScale="150" zoomScaleNormal="150" zoomScaleSheetLayoutView="75" workbookViewId="0" topLeftCell="A1">
      <pane xSplit="4" topLeftCell="E1" activePane="topRight" state="frozen"/>
      <selection pane="topLeft" activeCell="C129" sqref="C129"/>
      <selection pane="topRight" activeCell="A1" sqref="A1"/>
    </sheetView>
  </sheetViews>
  <sheetFormatPr defaultColWidth="9.00390625" defaultRowHeight="12.75"/>
  <cols>
    <col min="1" max="1" width="1.75390625" style="44" customWidth="1"/>
    <col min="2" max="2" width="6.75390625" style="44" customWidth="1"/>
    <col min="3" max="4" width="8.75390625" style="44" customWidth="1"/>
    <col min="5" max="36" width="5.75390625" style="44" customWidth="1"/>
    <col min="37" max="16384" width="10.75390625" style="44" customWidth="1"/>
  </cols>
  <sheetData>
    <row r="1" ht="8.25">
      <c r="C1" s="45"/>
    </row>
    <row r="2" ht="8.25">
      <c r="C2" s="45"/>
    </row>
    <row r="3" ht="8.25"/>
    <row r="4" spans="2:26" s="1" customFormat="1" ht="12.75">
      <c r="B4" s="43" t="s">
        <v>125</v>
      </c>
      <c r="C4" s="43"/>
      <c r="D4" s="43"/>
      <c r="E4" s="43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2:35" ht="9">
      <c r="B5" s="46"/>
      <c r="C5" s="46"/>
      <c r="D5" s="46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I5" s="48" t="s">
        <v>133</v>
      </c>
    </row>
    <row r="6" spans="2:35" ht="9">
      <c r="B6" s="49"/>
      <c r="C6" s="50"/>
      <c r="D6" s="51" t="s">
        <v>289</v>
      </c>
      <c r="E6" s="52">
        <v>-2</v>
      </c>
      <c r="F6" s="53">
        <v>-1</v>
      </c>
      <c r="G6" s="181">
        <v>0</v>
      </c>
      <c r="H6" s="52">
        <v>1</v>
      </c>
      <c r="I6" s="189">
        <v>2</v>
      </c>
      <c r="J6" s="53">
        <v>3</v>
      </c>
      <c r="K6" s="53">
        <v>4</v>
      </c>
      <c r="L6" s="53">
        <v>5</v>
      </c>
      <c r="M6" s="53">
        <v>6</v>
      </c>
      <c r="N6" s="53">
        <v>7</v>
      </c>
      <c r="O6" s="53">
        <v>8</v>
      </c>
      <c r="P6" s="53">
        <v>9</v>
      </c>
      <c r="Q6" s="53">
        <v>10</v>
      </c>
      <c r="R6" s="53">
        <v>11</v>
      </c>
      <c r="S6" s="53">
        <v>12</v>
      </c>
      <c r="T6" s="53">
        <v>13</v>
      </c>
      <c r="U6" s="53">
        <v>14</v>
      </c>
      <c r="V6" s="53">
        <v>15</v>
      </c>
      <c r="W6" s="53">
        <v>16</v>
      </c>
      <c r="X6" s="53">
        <v>17</v>
      </c>
      <c r="Y6" s="53">
        <v>18</v>
      </c>
      <c r="Z6" s="53">
        <v>19</v>
      </c>
      <c r="AA6" s="53">
        <v>20</v>
      </c>
      <c r="AB6" s="53">
        <v>21</v>
      </c>
      <c r="AC6" s="53">
        <v>22</v>
      </c>
      <c r="AD6" s="53">
        <v>23</v>
      </c>
      <c r="AE6" s="53">
        <v>24</v>
      </c>
      <c r="AF6" s="53">
        <v>25</v>
      </c>
      <c r="AG6" s="53">
        <v>26</v>
      </c>
      <c r="AH6" s="53">
        <v>27</v>
      </c>
      <c r="AI6" s="54">
        <v>28</v>
      </c>
    </row>
    <row r="7" spans="2:35" ht="9">
      <c r="B7" s="55" t="s">
        <v>78</v>
      </c>
      <c r="C7" s="46"/>
      <c r="D7" s="56"/>
      <c r="E7" s="57">
        <f>SUM(E8:E9)</f>
        <v>0</v>
      </c>
      <c r="F7" s="58">
        <f>SUM(F8:F12)</f>
        <v>-1244.4877</v>
      </c>
      <c r="G7" s="182">
        <f aca="true" t="shared" si="0" ref="G7:AI7">SUM(G8:G12)</f>
        <v>-2488.9754</v>
      </c>
      <c r="H7" s="57">
        <f t="shared" si="0"/>
        <v>-3733.4631</v>
      </c>
      <c r="I7" s="190">
        <f t="shared" si="0"/>
        <v>-4977.9508</v>
      </c>
      <c r="J7" s="58">
        <f t="shared" si="0"/>
        <v>-6222.438499999999</v>
      </c>
      <c r="K7" s="58">
        <f t="shared" si="0"/>
        <v>-7466.926199999999</v>
      </c>
      <c r="L7" s="58">
        <f t="shared" si="0"/>
        <v>-8711.4139</v>
      </c>
      <c r="M7" s="58">
        <f t="shared" si="0"/>
        <v>-9955.9016</v>
      </c>
      <c r="N7" s="58">
        <f t="shared" si="0"/>
        <v>-11200.389299999999</v>
      </c>
      <c r="O7" s="58">
        <f t="shared" si="0"/>
        <v>-12444.876999999999</v>
      </c>
      <c r="P7" s="58">
        <f t="shared" si="0"/>
        <v>-13689.364699999998</v>
      </c>
      <c r="Q7" s="58">
        <f t="shared" si="0"/>
        <v>-14933.852399999998</v>
      </c>
      <c r="R7" s="58">
        <f t="shared" si="0"/>
        <v>-16178.340099999998</v>
      </c>
      <c r="S7" s="58">
        <f t="shared" si="0"/>
        <v>-17422.8278</v>
      </c>
      <c r="T7" s="58">
        <f t="shared" si="0"/>
        <v>-18667.3155</v>
      </c>
      <c r="U7" s="58">
        <f t="shared" si="0"/>
        <v>-19911.803200000002</v>
      </c>
      <c r="V7" s="58">
        <f t="shared" si="0"/>
        <v>-21156.290900000004</v>
      </c>
      <c r="W7" s="58">
        <f t="shared" si="0"/>
        <v>-22400.778600000005</v>
      </c>
      <c r="X7" s="58">
        <f t="shared" si="0"/>
        <v>-23645.266300000007</v>
      </c>
      <c r="Y7" s="58">
        <f t="shared" si="0"/>
        <v>-24889.754000000008</v>
      </c>
      <c r="Z7" s="58">
        <f t="shared" si="0"/>
        <v>-26134.24170000001</v>
      </c>
      <c r="AA7" s="58">
        <f t="shared" si="0"/>
        <v>-27378.72940000001</v>
      </c>
      <c r="AB7" s="58">
        <f t="shared" si="0"/>
        <v>-28623.217100000013</v>
      </c>
      <c r="AC7" s="58">
        <f t="shared" si="0"/>
        <v>-29867.704800000014</v>
      </c>
      <c r="AD7" s="58">
        <f t="shared" si="0"/>
        <v>-31112.192500000016</v>
      </c>
      <c r="AE7" s="58">
        <f t="shared" si="0"/>
        <v>-32356.680200000017</v>
      </c>
      <c r="AF7" s="58">
        <f t="shared" si="0"/>
        <v>-33601.167900000015</v>
      </c>
      <c r="AG7" s="58">
        <f t="shared" si="0"/>
        <v>-34845.65560000001</v>
      </c>
      <c r="AH7" s="58">
        <f t="shared" si="0"/>
        <v>-36090.14330000001</v>
      </c>
      <c r="AI7" s="59">
        <f t="shared" si="0"/>
        <v>-37334.63100000001</v>
      </c>
    </row>
    <row r="8" spans="2:35" ht="9">
      <c r="B8" s="55"/>
      <c r="C8" s="71" t="s">
        <v>79</v>
      </c>
      <c r="D8" s="72"/>
      <c r="E8" s="73">
        <f aca="true" t="shared" si="1" ref="E8:AI8">E108</f>
        <v>0</v>
      </c>
      <c r="F8" s="74">
        <f t="shared" si="1"/>
        <v>-1244.4877</v>
      </c>
      <c r="G8" s="183">
        <f t="shared" si="1"/>
        <v>-2488.9754</v>
      </c>
      <c r="H8" s="73">
        <f t="shared" si="1"/>
        <v>-3733.4631</v>
      </c>
      <c r="I8" s="191">
        <f t="shared" si="1"/>
        <v>-4977.9508</v>
      </c>
      <c r="J8" s="74">
        <f t="shared" si="1"/>
        <v>-6222.438499999999</v>
      </c>
      <c r="K8" s="74">
        <f t="shared" si="1"/>
        <v>-7466.926199999999</v>
      </c>
      <c r="L8" s="74">
        <f t="shared" si="1"/>
        <v>-8711.4139</v>
      </c>
      <c r="M8" s="74">
        <f t="shared" si="1"/>
        <v>-9955.9016</v>
      </c>
      <c r="N8" s="74">
        <f t="shared" si="1"/>
        <v>-11200.389299999999</v>
      </c>
      <c r="O8" s="74">
        <f t="shared" si="1"/>
        <v>-12444.876999999999</v>
      </c>
      <c r="P8" s="74">
        <f t="shared" si="1"/>
        <v>-13689.364699999998</v>
      </c>
      <c r="Q8" s="74">
        <f t="shared" si="1"/>
        <v>-14933.852399999998</v>
      </c>
      <c r="R8" s="74">
        <f t="shared" si="1"/>
        <v>-16178.340099999998</v>
      </c>
      <c r="S8" s="74">
        <f t="shared" si="1"/>
        <v>-17422.8278</v>
      </c>
      <c r="T8" s="74">
        <f t="shared" si="1"/>
        <v>-18667.3155</v>
      </c>
      <c r="U8" s="74">
        <f t="shared" si="1"/>
        <v>-19911.803200000002</v>
      </c>
      <c r="V8" s="74">
        <f t="shared" si="1"/>
        <v>-21156.290900000004</v>
      </c>
      <c r="W8" s="74">
        <f t="shared" si="1"/>
        <v>-22400.778600000005</v>
      </c>
      <c r="X8" s="74">
        <f t="shared" si="1"/>
        <v>-23645.266300000007</v>
      </c>
      <c r="Y8" s="74">
        <f t="shared" si="1"/>
        <v>-24889.754000000008</v>
      </c>
      <c r="Z8" s="74">
        <f t="shared" si="1"/>
        <v>-26134.24170000001</v>
      </c>
      <c r="AA8" s="74">
        <f t="shared" si="1"/>
        <v>-27378.72940000001</v>
      </c>
      <c r="AB8" s="74">
        <f t="shared" si="1"/>
        <v>-28623.217100000013</v>
      </c>
      <c r="AC8" s="74">
        <f t="shared" si="1"/>
        <v>-29867.704800000014</v>
      </c>
      <c r="AD8" s="74">
        <f t="shared" si="1"/>
        <v>-31112.192500000016</v>
      </c>
      <c r="AE8" s="74">
        <f t="shared" si="1"/>
        <v>-32356.680200000017</v>
      </c>
      <c r="AF8" s="74">
        <f t="shared" si="1"/>
        <v>-33601.167900000015</v>
      </c>
      <c r="AG8" s="74">
        <f t="shared" si="1"/>
        <v>-34845.65560000001</v>
      </c>
      <c r="AH8" s="74">
        <f t="shared" si="1"/>
        <v>-36090.14330000001</v>
      </c>
      <c r="AI8" s="75">
        <f t="shared" si="1"/>
        <v>-37334.63100000001</v>
      </c>
    </row>
    <row r="9" spans="2:35" ht="9">
      <c r="B9" s="55"/>
      <c r="C9" s="76" t="s">
        <v>80</v>
      </c>
      <c r="D9" s="77"/>
      <c r="E9" s="78">
        <f>-SUM($E$95:E$95)-SUM($E90:E90)</f>
        <v>0</v>
      </c>
      <c r="F9" s="79">
        <f>-SUM($E$95:F$95)-SUM($E90:F90)</f>
        <v>0</v>
      </c>
      <c r="G9" s="184">
        <f>-SUM($E$95:G$95)-SUM($E90:G90)</f>
        <v>0</v>
      </c>
      <c r="H9" s="78">
        <f>-SUM($E$95:H$95)-SUM($E90:H90)</f>
        <v>0</v>
      </c>
      <c r="I9" s="136">
        <f>-SUM($E$95:I$95)-SUM($E90:I90)</f>
        <v>0</v>
      </c>
      <c r="J9" s="79">
        <f>-SUM($E$95:J$95)-SUM($E90:J90)</f>
        <v>0</v>
      </c>
      <c r="K9" s="79">
        <f>-SUM($E$95:K$95)-SUM($E90:K90)</f>
        <v>0</v>
      </c>
      <c r="L9" s="79">
        <f>-SUM($E$95:L$95)-SUM($E90:L90)</f>
        <v>0</v>
      </c>
      <c r="M9" s="79">
        <f>-SUM($E$95:M$95)-SUM($E90:M90)</f>
        <v>0</v>
      </c>
      <c r="N9" s="79">
        <f>-SUM($E$95:N$95)-SUM($E90:N90)</f>
        <v>0</v>
      </c>
      <c r="O9" s="79">
        <f>-SUM($E$95:O$95)-SUM($E90:O90)</f>
        <v>0</v>
      </c>
      <c r="P9" s="79">
        <f>-SUM($E$95:P$95)-SUM($E90:P90)</f>
        <v>0</v>
      </c>
      <c r="Q9" s="79">
        <f>-SUM($E$95:Q$95)-SUM($E90:Q90)</f>
        <v>0</v>
      </c>
      <c r="R9" s="79">
        <f>-SUM($E$95:R$95)-SUM($E90:R90)</f>
        <v>0</v>
      </c>
      <c r="S9" s="79">
        <f>-SUM($E$95:S$95)-SUM($E90:S90)</f>
        <v>0</v>
      </c>
      <c r="T9" s="79">
        <f>-SUM($E$95:T$95)-SUM($E90:T90)</f>
        <v>0</v>
      </c>
      <c r="U9" s="79">
        <f>-SUM($E$95:U$95)-SUM($E90:U90)</f>
        <v>0</v>
      </c>
      <c r="V9" s="79">
        <f>-SUM($E$95:V$95)-SUM($E90:V90)</f>
        <v>0</v>
      </c>
      <c r="W9" s="79">
        <f>-SUM($E$95:W$95)-SUM($E90:W90)</f>
        <v>0</v>
      </c>
      <c r="X9" s="79">
        <f>-SUM($E$95:X$95)-SUM($E90:X90)</f>
        <v>0</v>
      </c>
      <c r="Y9" s="79">
        <f>-SUM($E$95:Y$95)-SUM($E90:Y90)</f>
        <v>0</v>
      </c>
      <c r="Z9" s="79">
        <f>-SUM($E$95:Z$95)-SUM($E90:Z90)</f>
        <v>0</v>
      </c>
      <c r="AA9" s="79">
        <f>-SUM($E$95:AA$95)-SUM($E90:AA90)</f>
        <v>0</v>
      </c>
      <c r="AB9" s="79">
        <f>-SUM($E$95:AB$95)-SUM($E90:AB90)</f>
        <v>0</v>
      </c>
      <c r="AC9" s="79">
        <f>-SUM($E$95:AC$95)-SUM($E90:AC90)</f>
        <v>0</v>
      </c>
      <c r="AD9" s="79">
        <f>-SUM($E$95:AD$95)-SUM($E90:AD90)</f>
        <v>0</v>
      </c>
      <c r="AE9" s="79">
        <f>-SUM($E$95:AE$95)-SUM($E90:AE90)</f>
        <v>0</v>
      </c>
      <c r="AF9" s="79">
        <f>-SUM($E$95:AF$95)-SUM($E90:AF90)</f>
        <v>0</v>
      </c>
      <c r="AG9" s="79">
        <f>-SUM($E$95:AG$95)-SUM($E90:AG90)</f>
        <v>0</v>
      </c>
      <c r="AH9" s="79">
        <f>-SUM($E$95:AH$95)-SUM($E90:AH90)</f>
        <v>0</v>
      </c>
      <c r="AI9" s="80">
        <f>-SUM($E$95:AI$95)-SUM($E90:AI90)-AI101</f>
        <v>0</v>
      </c>
    </row>
    <row r="10" spans="2:35" ht="9">
      <c r="B10" s="55"/>
      <c r="C10" s="76"/>
      <c r="D10" s="77"/>
      <c r="E10" s="78"/>
      <c r="F10" s="79"/>
      <c r="G10" s="184"/>
      <c r="H10" s="78"/>
      <c r="I10" s="136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2:35" ht="9">
      <c r="B11" s="55"/>
      <c r="C11" s="76"/>
      <c r="D11" s="77"/>
      <c r="E11" s="78"/>
      <c r="F11" s="79"/>
      <c r="G11" s="184"/>
      <c r="H11" s="78"/>
      <c r="I11" s="136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80"/>
    </row>
    <row r="12" spans="2:35" ht="9">
      <c r="B12" s="55"/>
      <c r="C12" s="81"/>
      <c r="D12" s="82"/>
      <c r="E12" s="83"/>
      <c r="F12" s="84"/>
      <c r="G12" s="185"/>
      <c r="H12" s="83"/>
      <c r="I12" s="19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5"/>
    </row>
    <row r="13" spans="2:35" ht="9">
      <c r="B13" s="60" t="s">
        <v>81</v>
      </c>
      <c r="C13" s="61"/>
      <c r="D13" s="62"/>
      <c r="E13" s="63">
        <f aca="true" t="shared" si="2" ref="E13:AI13">SUM(E14:E18)</f>
        <v>0</v>
      </c>
      <c r="F13" s="64">
        <f>SUM(F14:F18)</f>
        <v>0</v>
      </c>
      <c r="G13" s="186">
        <f t="shared" si="2"/>
        <v>0</v>
      </c>
      <c r="H13" s="63">
        <f t="shared" si="2"/>
        <v>0</v>
      </c>
      <c r="I13" s="193">
        <f t="shared" si="2"/>
        <v>0</v>
      </c>
      <c r="J13" s="64">
        <f t="shared" si="2"/>
        <v>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  <c r="O13" s="64">
        <f t="shared" si="2"/>
        <v>0</v>
      </c>
      <c r="P13" s="64">
        <f t="shared" si="2"/>
        <v>0</v>
      </c>
      <c r="Q13" s="64">
        <f t="shared" si="2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 t="shared" si="2"/>
        <v>0</v>
      </c>
      <c r="AG13" s="64">
        <f t="shared" si="2"/>
        <v>0</v>
      </c>
      <c r="AH13" s="64">
        <f t="shared" si="2"/>
        <v>0</v>
      </c>
      <c r="AI13" s="65">
        <f t="shared" si="2"/>
        <v>0</v>
      </c>
    </row>
    <row r="14" spans="2:35" ht="9">
      <c r="B14" s="55"/>
      <c r="C14" s="71" t="s">
        <v>230</v>
      </c>
      <c r="D14" s="72"/>
      <c r="E14" s="73">
        <f>SUM($E103:E104)</f>
        <v>0</v>
      </c>
      <c r="F14" s="74">
        <f>SUM($E103:F104)</f>
        <v>0</v>
      </c>
      <c r="G14" s="183">
        <f>SUM($E103:G104)</f>
        <v>0</v>
      </c>
      <c r="H14" s="73">
        <f>SUM($E103:H104)</f>
        <v>0</v>
      </c>
      <c r="I14" s="191">
        <f>SUM($E103:I104)</f>
        <v>0</v>
      </c>
      <c r="J14" s="74">
        <f>SUM($E103:J104)</f>
        <v>0</v>
      </c>
      <c r="K14" s="74">
        <f>SUM($E103:K104)</f>
        <v>0</v>
      </c>
      <c r="L14" s="74">
        <f>SUM($E103:L104)</f>
        <v>0</v>
      </c>
      <c r="M14" s="74">
        <f>SUM($E103:M104)</f>
        <v>0</v>
      </c>
      <c r="N14" s="74">
        <f>SUM($E103:N104)</f>
        <v>0</v>
      </c>
      <c r="O14" s="74">
        <f>SUM($E103:O104)</f>
        <v>0</v>
      </c>
      <c r="P14" s="74">
        <f>SUM($E103:P104)</f>
        <v>0</v>
      </c>
      <c r="Q14" s="74">
        <f>SUM($E103:Q104)</f>
        <v>0</v>
      </c>
      <c r="R14" s="74">
        <f>SUM($E103:R104)</f>
        <v>0</v>
      </c>
      <c r="S14" s="74">
        <f>SUM($E103:S104)</f>
        <v>0</v>
      </c>
      <c r="T14" s="74">
        <f>SUM($E103:T104)</f>
        <v>0</v>
      </c>
      <c r="U14" s="74">
        <f>SUM($E103:U104)</f>
        <v>0</v>
      </c>
      <c r="V14" s="74">
        <f>SUM($E103:V104)</f>
        <v>0</v>
      </c>
      <c r="W14" s="74">
        <f>SUM($E103:W104)</f>
        <v>0</v>
      </c>
      <c r="X14" s="74">
        <f>SUM($E103:X104)</f>
        <v>0</v>
      </c>
      <c r="Y14" s="74">
        <f>SUM($E103:Y104)</f>
        <v>0</v>
      </c>
      <c r="Z14" s="74">
        <f>SUM($E103:Z104)</f>
        <v>0</v>
      </c>
      <c r="AA14" s="74">
        <f>SUM($E103:AA104)</f>
        <v>0</v>
      </c>
      <c r="AB14" s="74">
        <f>SUM($E103:AB104)</f>
        <v>0</v>
      </c>
      <c r="AC14" s="74">
        <f>SUM($E103:AC104)</f>
        <v>0</v>
      </c>
      <c r="AD14" s="74">
        <f>SUM($E103:AD104)</f>
        <v>0</v>
      </c>
      <c r="AE14" s="74">
        <f>SUM($E103:AE104)</f>
        <v>0</v>
      </c>
      <c r="AF14" s="74">
        <f>SUM($E103:AF104)</f>
        <v>0</v>
      </c>
      <c r="AG14" s="74">
        <f>SUM($E103:AG104)</f>
        <v>0</v>
      </c>
      <c r="AH14" s="74">
        <f>SUM($E103:AH104)</f>
        <v>0</v>
      </c>
      <c r="AI14" s="75">
        <f>SUM($E103:AI104)</f>
        <v>0</v>
      </c>
    </row>
    <row r="15" spans="2:35" ht="9">
      <c r="B15" s="55"/>
      <c r="C15" s="76"/>
      <c r="D15" s="77"/>
      <c r="E15" s="78"/>
      <c r="F15" s="79"/>
      <c r="G15" s="184"/>
      <c r="H15" s="78"/>
      <c r="I15" s="136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/>
    </row>
    <row r="16" spans="2:35" ht="9">
      <c r="B16" s="55"/>
      <c r="C16" s="76"/>
      <c r="D16" s="77"/>
      <c r="E16" s="78"/>
      <c r="F16" s="79"/>
      <c r="G16" s="184"/>
      <c r="H16" s="78"/>
      <c r="I16" s="136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80"/>
    </row>
    <row r="17" spans="2:35" ht="9">
      <c r="B17" s="55"/>
      <c r="C17" s="76"/>
      <c r="D17" s="77"/>
      <c r="E17" s="78"/>
      <c r="F17" s="79"/>
      <c r="G17" s="184"/>
      <c r="H17" s="78"/>
      <c r="I17" s="136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0"/>
    </row>
    <row r="18" spans="2:35" ht="9">
      <c r="B18" s="55"/>
      <c r="C18" s="81"/>
      <c r="D18" s="82"/>
      <c r="E18" s="83"/>
      <c r="F18" s="84"/>
      <c r="G18" s="185"/>
      <c r="H18" s="83"/>
      <c r="I18" s="192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</row>
    <row r="19" spans="2:35" ht="9">
      <c r="B19" s="60" t="s">
        <v>82</v>
      </c>
      <c r="C19" s="61"/>
      <c r="D19" s="62"/>
      <c r="E19" s="63">
        <f>SUM(E20:E24)</f>
        <v>0</v>
      </c>
      <c r="F19" s="64">
        <f aca="true" t="shared" si="3" ref="F19:AI19">SUM(F20:F24)</f>
        <v>-1244.4877</v>
      </c>
      <c r="G19" s="186">
        <f t="shared" si="3"/>
        <v>-2488.9754</v>
      </c>
      <c r="H19" s="63">
        <f t="shared" si="3"/>
        <v>-3733.4631</v>
      </c>
      <c r="I19" s="193">
        <f t="shared" si="3"/>
        <v>-4977.9508</v>
      </c>
      <c r="J19" s="64">
        <f t="shared" si="3"/>
        <v>-6222.438499999999</v>
      </c>
      <c r="K19" s="64">
        <f t="shared" si="3"/>
        <v>-7466.926199999999</v>
      </c>
      <c r="L19" s="64">
        <f t="shared" si="3"/>
        <v>-8711.4139</v>
      </c>
      <c r="M19" s="64">
        <f t="shared" si="3"/>
        <v>-9955.9016</v>
      </c>
      <c r="N19" s="64">
        <f t="shared" si="3"/>
        <v>-11200.389299999999</v>
      </c>
      <c r="O19" s="64">
        <f t="shared" si="3"/>
        <v>-12444.876999999999</v>
      </c>
      <c r="P19" s="64">
        <f t="shared" si="3"/>
        <v>-13689.364699999998</v>
      </c>
      <c r="Q19" s="64">
        <f t="shared" si="3"/>
        <v>-14933.852399999998</v>
      </c>
      <c r="R19" s="64">
        <f t="shared" si="3"/>
        <v>-16178.340099999998</v>
      </c>
      <c r="S19" s="64">
        <f t="shared" si="3"/>
        <v>-17422.8278</v>
      </c>
      <c r="T19" s="64">
        <f t="shared" si="3"/>
        <v>-18667.3155</v>
      </c>
      <c r="U19" s="64">
        <f t="shared" si="3"/>
        <v>-19911.803200000002</v>
      </c>
      <c r="V19" s="64">
        <f t="shared" si="3"/>
        <v>-21156.290900000004</v>
      </c>
      <c r="W19" s="64">
        <f t="shared" si="3"/>
        <v>-22400.778600000005</v>
      </c>
      <c r="X19" s="64">
        <f t="shared" si="3"/>
        <v>-23645.266300000007</v>
      </c>
      <c r="Y19" s="64">
        <f t="shared" si="3"/>
        <v>-24889.754000000008</v>
      </c>
      <c r="Z19" s="64">
        <f t="shared" si="3"/>
        <v>-26134.24170000001</v>
      </c>
      <c r="AA19" s="64">
        <f t="shared" si="3"/>
        <v>-27378.72940000001</v>
      </c>
      <c r="AB19" s="64">
        <f t="shared" si="3"/>
        <v>-28623.217100000013</v>
      </c>
      <c r="AC19" s="64">
        <f t="shared" si="3"/>
        <v>-29867.704800000014</v>
      </c>
      <c r="AD19" s="64">
        <f t="shared" si="3"/>
        <v>-31112.192500000016</v>
      </c>
      <c r="AE19" s="64">
        <f t="shared" si="3"/>
        <v>-32356.680200000017</v>
      </c>
      <c r="AF19" s="64">
        <f t="shared" si="3"/>
        <v>-33601.167900000015</v>
      </c>
      <c r="AG19" s="64">
        <f t="shared" si="3"/>
        <v>-34845.65560000001</v>
      </c>
      <c r="AH19" s="64">
        <f t="shared" si="3"/>
        <v>-36090.14330000001</v>
      </c>
      <c r="AI19" s="65">
        <f t="shared" si="3"/>
        <v>-37334.63100000001</v>
      </c>
    </row>
    <row r="20" spans="2:35" ht="9">
      <c r="B20" s="55"/>
      <c r="C20" s="71" t="s">
        <v>70</v>
      </c>
      <c r="D20" s="72"/>
      <c r="E20" s="73">
        <f>SUM($E102:E102)</f>
        <v>0</v>
      </c>
      <c r="F20" s="74">
        <f>SUM($E102:F102)</f>
        <v>0</v>
      </c>
      <c r="G20" s="183">
        <f>SUM($E102:G102)</f>
        <v>0</v>
      </c>
      <c r="H20" s="73">
        <f>SUM($E102:H102)</f>
        <v>0</v>
      </c>
      <c r="I20" s="191">
        <f>SUM($E102:I102)</f>
        <v>0</v>
      </c>
      <c r="J20" s="74">
        <f>SUM($E102:J102)</f>
        <v>0</v>
      </c>
      <c r="K20" s="74">
        <f>SUM($E102:K102)</f>
        <v>0</v>
      </c>
      <c r="L20" s="74">
        <f>SUM($E102:L102)</f>
        <v>0</v>
      </c>
      <c r="M20" s="74">
        <f>SUM($E102:M102)</f>
        <v>0</v>
      </c>
      <c r="N20" s="74">
        <f>SUM($E102:N102)</f>
        <v>0</v>
      </c>
      <c r="O20" s="74">
        <f>SUM($E102:O102)</f>
        <v>0</v>
      </c>
      <c r="P20" s="74">
        <f>SUM($E102:P102)</f>
        <v>0</v>
      </c>
      <c r="Q20" s="74">
        <f>SUM($E102:Q102)</f>
        <v>0</v>
      </c>
      <c r="R20" s="74">
        <f>SUM($E102:R102)</f>
        <v>0</v>
      </c>
      <c r="S20" s="74">
        <f>SUM($E102:S102)</f>
        <v>0</v>
      </c>
      <c r="T20" s="74">
        <f>SUM($E102:T102)</f>
        <v>0</v>
      </c>
      <c r="U20" s="74">
        <f>SUM($E102:U102)</f>
        <v>0</v>
      </c>
      <c r="V20" s="74">
        <f>SUM($E102:V102)</f>
        <v>0</v>
      </c>
      <c r="W20" s="74">
        <f>SUM($E102:W102)</f>
        <v>0</v>
      </c>
      <c r="X20" s="74">
        <f>SUM($E102:X102)</f>
        <v>0</v>
      </c>
      <c r="Y20" s="74">
        <f>SUM($E102:Y102)</f>
        <v>0</v>
      </c>
      <c r="Z20" s="74">
        <f>SUM($E102:Z102)</f>
        <v>0</v>
      </c>
      <c r="AA20" s="74">
        <f>SUM($E102:AA102)</f>
        <v>0</v>
      </c>
      <c r="AB20" s="74">
        <f>SUM($E102:AB102)</f>
        <v>0</v>
      </c>
      <c r="AC20" s="74">
        <f>SUM($E102:AC102)</f>
        <v>0</v>
      </c>
      <c r="AD20" s="74">
        <f>SUM($E102:AD102)</f>
        <v>0</v>
      </c>
      <c r="AE20" s="74">
        <f>SUM($E102:AE102)</f>
        <v>0</v>
      </c>
      <c r="AF20" s="74">
        <f>SUM($E102:AF102)</f>
        <v>0</v>
      </c>
      <c r="AG20" s="74">
        <f>SUM($E102:AG102)</f>
        <v>0</v>
      </c>
      <c r="AH20" s="74">
        <f>SUM($E102:AH102)</f>
        <v>0</v>
      </c>
      <c r="AI20" s="75">
        <f>SUM($E102:AI102)</f>
        <v>0</v>
      </c>
    </row>
    <row r="21" spans="2:35" ht="9">
      <c r="B21" s="55"/>
      <c r="C21" s="76" t="s">
        <v>147</v>
      </c>
      <c r="D21" s="77"/>
      <c r="E21" s="78">
        <v>0</v>
      </c>
      <c r="F21" s="79">
        <f>SUM($E79:F79)</f>
        <v>0</v>
      </c>
      <c r="G21" s="184">
        <f>SUM($E79:G79)</f>
        <v>0</v>
      </c>
      <c r="H21" s="78">
        <f>SUM($E79:H79)</f>
        <v>0</v>
      </c>
      <c r="I21" s="136">
        <f>SUM($E79:I79)</f>
        <v>0</v>
      </c>
      <c r="J21" s="79">
        <f>SUM($E79:J79)</f>
        <v>0</v>
      </c>
      <c r="K21" s="79">
        <f>SUM($E79:K79)</f>
        <v>0</v>
      </c>
      <c r="L21" s="79">
        <f>SUM($E79:L79)</f>
        <v>0</v>
      </c>
      <c r="M21" s="79">
        <f>SUM($E79:M79)</f>
        <v>0</v>
      </c>
      <c r="N21" s="79">
        <f>SUM($E79:N79)</f>
        <v>0</v>
      </c>
      <c r="O21" s="79">
        <f>SUM($E79:O79)</f>
        <v>0</v>
      </c>
      <c r="P21" s="79">
        <f>SUM($E79:P79)</f>
        <v>0</v>
      </c>
      <c r="Q21" s="79">
        <f>SUM($E79:Q79)</f>
        <v>0</v>
      </c>
      <c r="R21" s="79">
        <f>SUM($E79:R79)</f>
        <v>0</v>
      </c>
      <c r="S21" s="79">
        <f>SUM($E79:S79)</f>
        <v>0</v>
      </c>
      <c r="T21" s="79">
        <f>SUM($E79:T79)</f>
        <v>0</v>
      </c>
      <c r="U21" s="79">
        <f>SUM($E79:U79)</f>
        <v>0</v>
      </c>
      <c r="V21" s="79">
        <f>SUM($E79:V79)</f>
        <v>0</v>
      </c>
      <c r="W21" s="79">
        <f>SUM($E79:W79)</f>
        <v>0</v>
      </c>
      <c r="X21" s="79">
        <f>SUM($E79:X79)</f>
        <v>0</v>
      </c>
      <c r="Y21" s="79">
        <f>SUM($E79:Y79)</f>
        <v>0</v>
      </c>
      <c r="Z21" s="79">
        <f>SUM($E79:Z79)</f>
        <v>0</v>
      </c>
      <c r="AA21" s="79">
        <f>SUM($E79:AA79)</f>
        <v>0</v>
      </c>
      <c r="AB21" s="79">
        <f>SUM($E79:AB79)</f>
        <v>0</v>
      </c>
      <c r="AC21" s="79">
        <f>SUM($E79:AC79)</f>
        <v>0</v>
      </c>
      <c r="AD21" s="79">
        <f>SUM($E79:AD79)</f>
        <v>0</v>
      </c>
      <c r="AE21" s="79">
        <f>SUM($E79:AE79)</f>
        <v>0</v>
      </c>
      <c r="AF21" s="79">
        <f>SUM($E79:AF79)</f>
        <v>0</v>
      </c>
      <c r="AG21" s="79">
        <f>SUM($E79:AG79)</f>
        <v>0</v>
      </c>
      <c r="AH21" s="79">
        <f>SUM($E79:AH79)</f>
        <v>0</v>
      </c>
      <c r="AI21" s="80">
        <f>SUM($E79:AI79)</f>
        <v>0</v>
      </c>
    </row>
    <row r="22" spans="2:35" ht="9">
      <c r="B22" s="55"/>
      <c r="C22" s="76" t="s">
        <v>83</v>
      </c>
      <c r="D22" s="77"/>
      <c r="E22" s="78">
        <f aca="true" t="shared" si="4" ref="E22:AI22">E81+E91</f>
        <v>0</v>
      </c>
      <c r="F22" s="136">
        <f t="shared" si="4"/>
        <v>-1244.4877</v>
      </c>
      <c r="G22" s="184">
        <f t="shared" si="4"/>
        <v>-2488.9754</v>
      </c>
      <c r="H22" s="78">
        <f t="shared" si="4"/>
        <v>-3733.4631</v>
      </c>
      <c r="I22" s="136">
        <f t="shared" si="4"/>
        <v>-4977.9508</v>
      </c>
      <c r="J22" s="79">
        <f t="shared" si="4"/>
        <v>-6222.438499999999</v>
      </c>
      <c r="K22" s="79">
        <f t="shared" si="4"/>
        <v>-7466.926199999999</v>
      </c>
      <c r="L22" s="79">
        <f t="shared" si="4"/>
        <v>-8711.4139</v>
      </c>
      <c r="M22" s="79">
        <f t="shared" si="4"/>
        <v>-9955.9016</v>
      </c>
      <c r="N22" s="79">
        <f t="shared" si="4"/>
        <v>-11200.389299999999</v>
      </c>
      <c r="O22" s="79">
        <f t="shared" si="4"/>
        <v>-12444.876999999999</v>
      </c>
      <c r="P22" s="79">
        <f t="shared" si="4"/>
        <v>-13689.364699999998</v>
      </c>
      <c r="Q22" s="79">
        <f t="shared" si="4"/>
        <v>-14933.852399999998</v>
      </c>
      <c r="R22" s="79">
        <f t="shared" si="4"/>
        <v>-16178.340099999998</v>
      </c>
      <c r="S22" s="79">
        <f t="shared" si="4"/>
        <v>-17422.8278</v>
      </c>
      <c r="T22" s="79">
        <f t="shared" si="4"/>
        <v>-18667.3155</v>
      </c>
      <c r="U22" s="79">
        <f t="shared" si="4"/>
        <v>-19911.803200000002</v>
      </c>
      <c r="V22" s="79">
        <f t="shared" si="4"/>
        <v>-21156.290900000004</v>
      </c>
      <c r="W22" s="79">
        <f t="shared" si="4"/>
        <v>-22400.778600000005</v>
      </c>
      <c r="X22" s="79">
        <f t="shared" si="4"/>
        <v>-23645.266300000007</v>
      </c>
      <c r="Y22" s="79">
        <f t="shared" si="4"/>
        <v>-24889.754000000008</v>
      </c>
      <c r="Z22" s="79">
        <f t="shared" si="4"/>
        <v>-26134.24170000001</v>
      </c>
      <c r="AA22" s="79">
        <f t="shared" si="4"/>
        <v>-27378.72940000001</v>
      </c>
      <c r="AB22" s="79">
        <f t="shared" si="4"/>
        <v>-28623.217100000013</v>
      </c>
      <c r="AC22" s="79">
        <f t="shared" si="4"/>
        <v>-29867.704800000014</v>
      </c>
      <c r="AD22" s="79">
        <f t="shared" si="4"/>
        <v>-31112.192500000016</v>
      </c>
      <c r="AE22" s="79">
        <f t="shared" si="4"/>
        <v>-32356.680200000017</v>
      </c>
      <c r="AF22" s="79">
        <f t="shared" si="4"/>
        <v>-33601.167900000015</v>
      </c>
      <c r="AG22" s="79">
        <f t="shared" si="4"/>
        <v>-34845.65560000001</v>
      </c>
      <c r="AH22" s="79">
        <f t="shared" si="4"/>
        <v>-36090.14330000001</v>
      </c>
      <c r="AI22" s="80">
        <f t="shared" si="4"/>
        <v>-37334.63100000001</v>
      </c>
    </row>
    <row r="23" spans="2:35" ht="9">
      <c r="B23" s="55"/>
      <c r="C23" s="76"/>
      <c r="D23" s="77"/>
      <c r="E23" s="78"/>
      <c r="F23" s="79"/>
      <c r="G23" s="184"/>
      <c r="H23" s="78"/>
      <c r="I23" s="136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</row>
    <row r="24" spans="2:35" ht="9">
      <c r="B24" s="55"/>
      <c r="C24" s="81"/>
      <c r="D24" s="82"/>
      <c r="E24" s="83"/>
      <c r="F24" s="84"/>
      <c r="G24" s="185"/>
      <c r="H24" s="83"/>
      <c r="I24" s="192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</row>
    <row r="25" spans="2:35" ht="9">
      <c r="B25" s="49" t="s">
        <v>84</v>
      </c>
      <c r="C25" s="50"/>
      <c r="D25" s="66"/>
      <c r="E25" s="67">
        <f aca="true" t="shared" si="5" ref="E25:AI25">E13+E19</f>
        <v>0</v>
      </c>
      <c r="F25" s="68">
        <f t="shared" si="5"/>
        <v>-1244.4877</v>
      </c>
      <c r="G25" s="188">
        <f t="shared" si="5"/>
        <v>-2488.9754</v>
      </c>
      <c r="H25" s="67">
        <f t="shared" si="5"/>
        <v>-3733.4631</v>
      </c>
      <c r="I25" s="194">
        <f t="shared" si="5"/>
        <v>-4977.9508</v>
      </c>
      <c r="J25" s="68">
        <f t="shared" si="5"/>
        <v>-6222.438499999999</v>
      </c>
      <c r="K25" s="68">
        <f t="shared" si="5"/>
        <v>-7466.926199999999</v>
      </c>
      <c r="L25" s="68">
        <f t="shared" si="5"/>
        <v>-8711.4139</v>
      </c>
      <c r="M25" s="68">
        <f t="shared" si="5"/>
        <v>-9955.9016</v>
      </c>
      <c r="N25" s="68">
        <f t="shared" si="5"/>
        <v>-11200.389299999999</v>
      </c>
      <c r="O25" s="68">
        <f t="shared" si="5"/>
        <v>-12444.876999999999</v>
      </c>
      <c r="P25" s="68">
        <f t="shared" si="5"/>
        <v>-13689.364699999998</v>
      </c>
      <c r="Q25" s="68">
        <f t="shared" si="5"/>
        <v>-14933.852399999998</v>
      </c>
      <c r="R25" s="68">
        <f t="shared" si="5"/>
        <v>-16178.340099999998</v>
      </c>
      <c r="S25" s="68">
        <f t="shared" si="5"/>
        <v>-17422.8278</v>
      </c>
      <c r="T25" s="68">
        <f t="shared" si="5"/>
        <v>-18667.3155</v>
      </c>
      <c r="U25" s="68">
        <f t="shared" si="5"/>
        <v>-19911.803200000002</v>
      </c>
      <c r="V25" s="68">
        <f t="shared" si="5"/>
        <v>-21156.290900000004</v>
      </c>
      <c r="W25" s="68">
        <f t="shared" si="5"/>
        <v>-22400.778600000005</v>
      </c>
      <c r="X25" s="68">
        <f t="shared" si="5"/>
        <v>-23645.266300000007</v>
      </c>
      <c r="Y25" s="68">
        <f t="shared" si="5"/>
        <v>-24889.754000000008</v>
      </c>
      <c r="Z25" s="68">
        <f t="shared" si="5"/>
        <v>-26134.24170000001</v>
      </c>
      <c r="AA25" s="68">
        <f t="shared" si="5"/>
        <v>-27378.72940000001</v>
      </c>
      <c r="AB25" s="68">
        <f t="shared" si="5"/>
        <v>-28623.217100000013</v>
      </c>
      <c r="AC25" s="68">
        <f t="shared" si="5"/>
        <v>-29867.704800000014</v>
      </c>
      <c r="AD25" s="68">
        <f t="shared" si="5"/>
        <v>-31112.192500000016</v>
      </c>
      <c r="AE25" s="68">
        <f t="shared" si="5"/>
        <v>-32356.680200000017</v>
      </c>
      <c r="AF25" s="68">
        <f t="shared" si="5"/>
        <v>-33601.167900000015</v>
      </c>
      <c r="AG25" s="68">
        <f t="shared" si="5"/>
        <v>-34845.65560000001</v>
      </c>
      <c r="AH25" s="68">
        <f t="shared" si="5"/>
        <v>-36090.14330000001</v>
      </c>
      <c r="AI25" s="69">
        <f t="shared" si="5"/>
        <v>-37334.63100000001</v>
      </c>
    </row>
    <row r="27" spans="2:36" s="1" customFormat="1" ht="12">
      <c r="B27" s="43" t="s">
        <v>126</v>
      </c>
      <c r="C27" s="43"/>
      <c r="AC27" s="2"/>
      <c r="AD27" s="2"/>
      <c r="AE27" s="2"/>
      <c r="AF27" s="2"/>
      <c r="AG27" s="2"/>
      <c r="AH27" s="2"/>
      <c r="AI27" s="2"/>
      <c r="AJ27" s="2"/>
    </row>
    <row r="28" spans="2:36" ht="9">
      <c r="B28" s="46"/>
      <c r="C28" s="46"/>
      <c r="AC28" s="48"/>
      <c r="AD28" s="48"/>
      <c r="AE28" s="48"/>
      <c r="AF28" s="48"/>
      <c r="AG28" s="48"/>
      <c r="AH28" s="48"/>
      <c r="AI28" s="48" t="s">
        <v>134</v>
      </c>
      <c r="AJ28" s="48"/>
    </row>
    <row r="29" spans="2:35" ht="9">
      <c r="B29" s="49"/>
      <c r="C29" s="50"/>
      <c r="D29" s="51" t="s">
        <v>289</v>
      </c>
      <c r="E29" s="52">
        <v>-2</v>
      </c>
      <c r="F29" s="53">
        <v>-1</v>
      </c>
      <c r="G29" s="181">
        <v>0</v>
      </c>
      <c r="H29" s="52">
        <v>1</v>
      </c>
      <c r="I29" s="189">
        <v>2</v>
      </c>
      <c r="J29" s="53">
        <v>3</v>
      </c>
      <c r="K29" s="53">
        <v>4</v>
      </c>
      <c r="L29" s="53">
        <v>5</v>
      </c>
      <c r="M29" s="53">
        <v>6</v>
      </c>
      <c r="N29" s="53">
        <v>7</v>
      </c>
      <c r="O29" s="53">
        <v>8</v>
      </c>
      <c r="P29" s="53">
        <v>9</v>
      </c>
      <c r="Q29" s="53">
        <v>10</v>
      </c>
      <c r="R29" s="53">
        <v>11</v>
      </c>
      <c r="S29" s="53">
        <v>12</v>
      </c>
      <c r="T29" s="53">
        <v>13</v>
      </c>
      <c r="U29" s="53">
        <v>14</v>
      </c>
      <c r="V29" s="53">
        <v>15</v>
      </c>
      <c r="W29" s="53">
        <v>16</v>
      </c>
      <c r="X29" s="53">
        <v>17</v>
      </c>
      <c r="Y29" s="53">
        <v>18</v>
      </c>
      <c r="Z29" s="53">
        <v>19</v>
      </c>
      <c r="AA29" s="53">
        <v>20</v>
      </c>
      <c r="AB29" s="53">
        <v>21</v>
      </c>
      <c r="AC29" s="53">
        <v>22</v>
      </c>
      <c r="AD29" s="53">
        <v>23</v>
      </c>
      <c r="AE29" s="53">
        <v>24</v>
      </c>
      <c r="AF29" s="53">
        <v>25</v>
      </c>
      <c r="AG29" s="53">
        <v>26</v>
      </c>
      <c r="AH29" s="53">
        <v>27</v>
      </c>
      <c r="AI29" s="54">
        <v>28</v>
      </c>
    </row>
    <row r="30" spans="2:35" ht="9">
      <c r="B30" s="60" t="s">
        <v>234</v>
      </c>
      <c r="C30" s="50"/>
      <c r="D30" s="66"/>
      <c r="E30" s="67">
        <f aca="true" t="shared" si="6" ref="E30:AI30">SUM(E31:E42)</f>
        <v>0</v>
      </c>
      <c r="F30" s="68">
        <f t="shared" si="6"/>
        <v>0</v>
      </c>
      <c r="G30" s="188">
        <f t="shared" si="6"/>
        <v>0</v>
      </c>
      <c r="H30" s="67">
        <f>SUM(H31:H42)</f>
        <v>0</v>
      </c>
      <c r="I30" s="194">
        <f t="shared" si="6"/>
        <v>0</v>
      </c>
      <c r="J30" s="68">
        <f t="shared" si="6"/>
        <v>0</v>
      </c>
      <c r="K30" s="68">
        <f t="shared" si="6"/>
        <v>0</v>
      </c>
      <c r="L30" s="68">
        <f t="shared" si="6"/>
        <v>0</v>
      </c>
      <c r="M30" s="68">
        <f t="shared" si="6"/>
        <v>0</v>
      </c>
      <c r="N30" s="68">
        <f t="shared" si="6"/>
        <v>0</v>
      </c>
      <c r="O30" s="68">
        <f t="shared" si="6"/>
        <v>0</v>
      </c>
      <c r="P30" s="68">
        <f t="shared" si="6"/>
        <v>0</v>
      </c>
      <c r="Q30" s="68">
        <f t="shared" si="6"/>
        <v>0</v>
      </c>
      <c r="R30" s="68">
        <f t="shared" si="6"/>
        <v>0</v>
      </c>
      <c r="S30" s="68">
        <f t="shared" si="6"/>
        <v>0</v>
      </c>
      <c r="T30" s="68">
        <f t="shared" si="6"/>
        <v>0</v>
      </c>
      <c r="U30" s="68">
        <f t="shared" si="6"/>
        <v>0</v>
      </c>
      <c r="V30" s="68">
        <f t="shared" si="6"/>
        <v>0</v>
      </c>
      <c r="W30" s="68">
        <f t="shared" si="6"/>
        <v>0</v>
      </c>
      <c r="X30" s="68">
        <f t="shared" si="6"/>
        <v>0</v>
      </c>
      <c r="Y30" s="68">
        <f t="shared" si="6"/>
        <v>0</v>
      </c>
      <c r="Z30" s="68">
        <f t="shared" si="6"/>
        <v>0</v>
      </c>
      <c r="AA30" s="68">
        <f t="shared" si="6"/>
        <v>0</v>
      </c>
      <c r="AB30" s="68">
        <f t="shared" si="6"/>
        <v>0</v>
      </c>
      <c r="AC30" s="68">
        <f t="shared" si="6"/>
        <v>0</v>
      </c>
      <c r="AD30" s="68">
        <f t="shared" si="6"/>
        <v>0</v>
      </c>
      <c r="AE30" s="68">
        <f t="shared" si="6"/>
        <v>0</v>
      </c>
      <c r="AF30" s="68">
        <f t="shared" si="6"/>
        <v>0</v>
      </c>
      <c r="AG30" s="68">
        <f t="shared" si="6"/>
        <v>0</v>
      </c>
      <c r="AH30" s="68">
        <f t="shared" si="6"/>
        <v>0</v>
      </c>
      <c r="AI30" s="69">
        <f t="shared" si="6"/>
        <v>0</v>
      </c>
    </row>
    <row r="31" spans="2:35" ht="9">
      <c r="B31" s="70"/>
      <c r="C31" s="71" t="s">
        <v>176</v>
      </c>
      <c r="D31" s="72"/>
      <c r="E31" s="73"/>
      <c r="F31" s="74"/>
      <c r="G31" s="183"/>
      <c r="H31" s="73">
        <f>'E-1-4'!D6/1000</f>
        <v>0</v>
      </c>
      <c r="I31" s="74">
        <f aca="true" t="shared" si="7" ref="I31:J38">H31</f>
        <v>0</v>
      </c>
      <c r="J31" s="74">
        <f t="shared" si="7"/>
        <v>0</v>
      </c>
      <c r="K31" s="74">
        <f aca="true" t="shared" si="8" ref="K31:AI31">J31</f>
        <v>0</v>
      </c>
      <c r="L31" s="74">
        <f t="shared" si="8"/>
        <v>0</v>
      </c>
      <c r="M31" s="74">
        <f t="shared" si="8"/>
        <v>0</v>
      </c>
      <c r="N31" s="74">
        <f t="shared" si="8"/>
        <v>0</v>
      </c>
      <c r="O31" s="74">
        <f t="shared" si="8"/>
        <v>0</v>
      </c>
      <c r="P31" s="74">
        <f t="shared" si="8"/>
        <v>0</v>
      </c>
      <c r="Q31" s="74">
        <f t="shared" si="8"/>
        <v>0</v>
      </c>
      <c r="R31" s="74">
        <f t="shared" si="8"/>
        <v>0</v>
      </c>
      <c r="S31" s="74">
        <f t="shared" si="8"/>
        <v>0</v>
      </c>
      <c r="T31" s="74">
        <f t="shared" si="8"/>
        <v>0</v>
      </c>
      <c r="U31" s="74">
        <f t="shared" si="8"/>
        <v>0</v>
      </c>
      <c r="V31" s="74">
        <f t="shared" si="8"/>
        <v>0</v>
      </c>
      <c r="W31" s="74">
        <f t="shared" si="8"/>
        <v>0</v>
      </c>
      <c r="X31" s="74">
        <f t="shared" si="8"/>
        <v>0</v>
      </c>
      <c r="Y31" s="74">
        <f t="shared" si="8"/>
        <v>0</v>
      </c>
      <c r="Z31" s="74">
        <f t="shared" si="8"/>
        <v>0</v>
      </c>
      <c r="AA31" s="74">
        <f t="shared" si="8"/>
        <v>0</v>
      </c>
      <c r="AB31" s="74">
        <f t="shared" si="8"/>
        <v>0</v>
      </c>
      <c r="AC31" s="74">
        <f t="shared" si="8"/>
        <v>0</v>
      </c>
      <c r="AD31" s="74">
        <f t="shared" si="8"/>
        <v>0</v>
      </c>
      <c r="AE31" s="74">
        <f t="shared" si="8"/>
        <v>0</v>
      </c>
      <c r="AF31" s="74">
        <f t="shared" si="8"/>
        <v>0</v>
      </c>
      <c r="AG31" s="74">
        <f t="shared" si="8"/>
        <v>0</v>
      </c>
      <c r="AH31" s="74">
        <f t="shared" si="8"/>
        <v>0</v>
      </c>
      <c r="AI31" s="75">
        <f t="shared" si="8"/>
        <v>0</v>
      </c>
    </row>
    <row r="32" spans="2:35" ht="9">
      <c r="B32" s="70"/>
      <c r="C32" s="76" t="s">
        <v>181</v>
      </c>
      <c r="D32" s="77"/>
      <c r="E32" s="78"/>
      <c r="F32" s="79"/>
      <c r="G32" s="184"/>
      <c r="H32" s="78">
        <f>'E-1-4'!D7/1000</f>
        <v>0</v>
      </c>
      <c r="I32" s="79">
        <f t="shared" si="7"/>
        <v>0</v>
      </c>
      <c r="J32" s="79">
        <f t="shared" si="7"/>
        <v>0</v>
      </c>
      <c r="K32" s="79">
        <f aca="true" t="shared" si="9" ref="K32:Y32">J32</f>
        <v>0</v>
      </c>
      <c r="L32" s="79">
        <f t="shared" si="9"/>
        <v>0</v>
      </c>
      <c r="M32" s="79">
        <f t="shared" si="9"/>
        <v>0</v>
      </c>
      <c r="N32" s="79">
        <f t="shared" si="9"/>
        <v>0</v>
      </c>
      <c r="O32" s="79">
        <f t="shared" si="9"/>
        <v>0</v>
      </c>
      <c r="P32" s="79">
        <f t="shared" si="9"/>
        <v>0</v>
      </c>
      <c r="Q32" s="79">
        <f t="shared" si="9"/>
        <v>0</v>
      </c>
      <c r="R32" s="79">
        <f t="shared" si="9"/>
        <v>0</v>
      </c>
      <c r="S32" s="79">
        <f t="shared" si="9"/>
        <v>0</v>
      </c>
      <c r="T32" s="79">
        <f t="shared" si="9"/>
        <v>0</v>
      </c>
      <c r="U32" s="79">
        <f t="shared" si="9"/>
        <v>0</v>
      </c>
      <c r="V32" s="79">
        <f t="shared" si="9"/>
        <v>0</v>
      </c>
      <c r="W32" s="79">
        <f t="shared" si="9"/>
        <v>0</v>
      </c>
      <c r="X32" s="79">
        <f t="shared" si="9"/>
        <v>0</v>
      </c>
      <c r="Y32" s="79">
        <f t="shared" si="9"/>
        <v>0</v>
      </c>
      <c r="Z32" s="79">
        <f aca="true" t="shared" si="10" ref="Z32:AI32">Y32</f>
        <v>0</v>
      </c>
      <c r="AA32" s="79">
        <f t="shared" si="10"/>
        <v>0</v>
      </c>
      <c r="AB32" s="79">
        <f t="shared" si="10"/>
        <v>0</v>
      </c>
      <c r="AC32" s="79">
        <f t="shared" si="10"/>
        <v>0</v>
      </c>
      <c r="AD32" s="79">
        <f t="shared" si="10"/>
        <v>0</v>
      </c>
      <c r="AE32" s="79">
        <f t="shared" si="10"/>
        <v>0</v>
      </c>
      <c r="AF32" s="79">
        <f t="shared" si="10"/>
        <v>0</v>
      </c>
      <c r="AG32" s="79">
        <f t="shared" si="10"/>
        <v>0</v>
      </c>
      <c r="AH32" s="79">
        <f t="shared" si="10"/>
        <v>0</v>
      </c>
      <c r="AI32" s="80">
        <f t="shared" si="10"/>
        <v>0</v>
      </c>
    </row>
    <row r="33" spans="2:35" ht="9">
      <c r="B33" s="70"/>
      <c r="C33" s="76" t="s">
        <v>177</v>
      </c>
      <c r="D33" s="77"/>
      <c r="E33" s="78"/>
      <c r="F33" s="79"/>
      <c r="G33" s="184"/>
      <c r="H33" s="78">
        <f>'E-1-4'!D8/1000</f>
        <v>0</v>
      </c>
      <c r="I33" s="79">
        <f t="shared" si="7"/>
        <v>0</v>
      </c>
      <c r="J33" s="79">
        <f t="shared" si="7"/>
        <v>0</v>
      </c>
      <c r="K33" s="79">
        <f aca="true" t="shared" si="11" ref="K33:Y33">J33</f>
        <v>0</v>
      </c>
      <c r="L33" s="79">
        <f t="shared" si="11"/>
        <v>0</v>
      </c>
      <c r="M33" s="79">
        <f t="shared" si="11"/>
        <v>0</v>
      </c>
      <c r="N33" s="79">
        <f t="shared" si="11"/>
        <v>0</v>
      </c>
      <c r="O33" s="79">
        <f t="shared" si="11"/>
        <v>0</v>
      </c>
      <c r="P33" s="79">
        <f t="shared" si="11"/>
        <v>0</v>
      </c>
      <c r="Q33" s="79">
        <f t="shared" si="11"/>
        <v>0</v>
      </c>
      <c r="R33" s="79">
        <f t="shared" si="11"/>
        <v>0</v>
      </c>
      <c r="S33" s="79">
        <f t="shared" si="11"/>
        <v>0</v>
      </c>
      <c r="T33" s="79">
        <f t="shared" si="11"/>
        <v>0</v>
      </c>
      <c r="U33" s="79">
        <f t="shared" si="11"/>
        <v>0</v>
      </c>
      <c r="V33" s="79">
        <f t="shared" si="11"/>
        <v>0</v>
      </c>
      <c r="W33" s="79">
        <f t="shared" si="11"/>
        <v>0</v>
      </c>
      <c r="X33" s="79">
        <f t="shared" si="11"/>
        <v>0</v>
      </c>
      <c r="Y33" s="79">
        <f t="shared" si="11"/>
        <v>0</v>
      </c>
      <c r="Z33" s="79">
        <f aca="true" t="shared" si="12" ref="Z33:AI33">Y33</f>
        <v>0</v>
      </c>
      <c r="AA33" s="79">
        <f t="shared" si="12"/>
        <v>0</v>
      </c>
      <c r="AB33" s="79">
        <f t="shared" si="12"/>
        <v>0</v>
      </c>
      <c r="AC33" s="79">
        <f t="shared" si="12"/>
        <v>0</v>
      </c>
      <c r="AD33" s="79">
        <f t="shared" si="12"/>
        <v>0</v>
      </c>
      <c r="AE33" s="79">
        <f t="shared" si="12"/>
        <v>0</v>
      </c>
      <c r="AF33" s="79">
        <f t="shared" si="12"/>
        <v>0</v>
      </c>
      <c r="AG33" s="79">
        <f t="shared" si="12"/>
        <v>0</v>
      </c>
      <c r="AH33" s="79">
        <f t="shared" si="12"/>
        <v>0</v>
      </c>
      <c r="AI33" s="80">
        <f t="shared" si="12"/>
        <v>0</v>
      </c>
    </row>
    <row r="34" spans="2:35" ht="9">
      <c r="B34" s="70"/>
      <c r="C34" s="76" t="s">
        <v>178</v>
      </c>
      <c r="D34" s="77"/>
      <c r="E34" s="78"/>
      <c r="F34" s="79"/>
      <c r="G34" s="184"/>
      <c r="H34" s="78">
        <f>'E-1-4'!D9/1000</f>
        <v>0</v>
      </c>
      <c r="I34" s="79">
        <f t="shared" si="7"/>
        <v>0</v>
      </c>
      <c r="J34" s="79">
        <f t="shared" si="7"/>
        <v>0</v>
      </c>
      <c r="K34" s="79">
        <f aca="true" t="shared" si="13" ref="K34:Y34">J34</f>
        <v>0</v>
      </c>
      <c r="L34" s="79">
        <f t="shared" si="13"/>
        <v>0</v>
      </c>
      <c r="M34" s="79">
        <f t="shared" si="13"/>
        <v>0</v>
      </c>
      <c r="N34" s="79">
        <f t="shared" si="13"/>
        <v>0</v>
      </c>
      <c r="O34" s="79">
        <f t="shared" si="13"/>
        <v>0</v>
      </c>
      <c r="P34" s="79">
        <f t="shared" si="13"/>
        <v>0</v>
      </c>
      <c r="Q34" s="79">
        <f t="shared" si="13"/>
        <v>0</v>
      </c>
      <c r="R34" s="79">
        <f t="shared" si="13"/>
        <v>0</v>
      </c>
      <c r="S34" s="79">
        <f t="shared" si="13"/>
        <v>0</v>
      </c>
      <c r="T34" s="79">
        <f t="shared" si="13"/>
        <v>0</v>
      </c>
      <c r="U34" s="79">
        <f t="shared" si="13"/>
        <v>0</v>
      </c>
      <c r="V34" s="79">
        <f t="shared" si="13"/>
        <v>0</v>
      </c>
      <c r="W34" s="79">
        <f t="shared" si="13"/>
        <v>0</v>
      </c>
      <c r="X34" s="79">
        <f t="shared" si="13"/>
        <v>0</v>
      </c>
      <c r="Y34" s="79">
        <f t="shared" si="13"/>
        <v>0</v>
      </c>
      <c r="Z34" s="79">
        <f aca="true" t="shared" si="14" ref="Z34:AI34">Y34</f>
        <v>0</v>
      </c>
      <c r="AA34" s="79">
        <f t="shared" si="14"/>
        <v>0</v>
      </c>
      <c r="AB34" s="79">
        <f t="shared" si="14"/>
        <v>0</v>
      </c>
      <c r="AC34" s="79">
        <f t="shared" si="14"/>
        <v>0</v>
      </c>
      <c r="AD34" s="79">
        <f t="shared" si="14"/>
        <v>0</v>
      </c>
      <c r="AE34" s="79">
        <f t="shared" si="14"/>
        <v>0</v>
      </c>
      <c r="AF34" s="79">
        <f t="shared" si="14"/>
        <v>0</v>
      </c>
      <c r="AG34" s="79">
        <f t="shared" si="14"/>
        <v>0</v>
      </c>
      <c r="AH34" s="79">
        <f t="shared" si="14"/>
        <v>0</v>
      </c>
      <c r="AI34" s="80">
        <f t="shared" si="14"/>
        <v>0</v>
      </c>
    </row>
    <row r="35" spans="2:35" ht="9">
      <c r="B35" s="70"/>
      <c r="C35" s="76" t="s">
        <v>179</v>
      </c>
      <c r="D35" s="77"/>
      <c r="E35" s="78"/>
      <c r="F35" s="79"/>
      <c r="G35" s="184"/>
      <c r="H35" s="78">
        <f>'E-1-4'!D10/1000</f>
        <v>0</v>
      </c>
      <c r="I35" s="79">
        <f t="shared" si="7"/>
        <v>0</v>
      </c>
      <c r="J35" s="79">
        <f t="shared" si="7"/>
        <v>0</v>
      </c>
      <c r="K35" s="79">
        <f aca="true" t="shared" si="15" ref="K35:Y35">J35</f>
        <v>0</v>
      </c>
      <c r="L35" s="79">
        <f t="shared" si="15"/>
        <v>0</v>
      </c>
      <c r="M35" s="79">
        <f t="shared" si="15"/>
        <v>0</v>
      </c>
      <c r="N35" s="79">
        <f t="shared" si="15"/>
        <v>0</v>
      </c>
      <c r="O35" s="79">
        <f t="shared" si="15"/>
        <v>0</v>
      </c>
      <c r="P35" s="79">
        <f t="shared" si="15"/>
        <v>0</v>
      </c>
      <c r="Q35" s="79">
        <f t="shared" si="15"/>
        <v>0</v>
      </c>
      <c r="R35" s="79">
        <f t="shared" si="15"/>
        <v>0</v>
      </c>
      <c r="S35" s="79">
        <f t="shared" si="15"/>
        <v>0</v>
      </c>
      <c r="T35" s="79">
        <f t="shared" si="15"/>
        <v>0</v>
      </c>
      <c r="U35" s="79">
        <f t="shared" si="15"/>
        <v>0</v>
      </c>
      <c r="V35" s="79">
        <f t="shared" si="15"/>
        <v>0</v>
      </c>
      <c r="W35" s="79">
        <f t="shared" si="15"/>
        <v>0</v>
      </c>
      <c r="X35" s="79">
        <f t="shared" si="15"/>
        <v>0</v>
      </c>
      <c r="Y35" s="79">
        <f t="shared" si="15"/>
        <v>0</v>
      </c>
      <c r="Z35" s="79">
        <f aca="true" t="shared" si="16" ref="Z35:AI35">Y35</f>
        <v>0</v>
      </c>
      <c r="AA35" s="79">
        <f t="shared" si="16"/>
        <v>0</v>
      </c>
      <c r="AB35" s="79">
        <f t="shared" si="16"/>
        <v>0</v>
      </c>
      <c r="AC35" s="79">
        <f t="shared" si="16"/>
        <v>0</v>
      </c>
      <c r="AD35" s="79">
        <f t="shared" si="16"/>
        <v>0</v>
      </c>
      <c r="AE35" s="79">
        <f t="shared" si="16"/>
        <v>0</v>
      </c>
      <c r="AF35" s="79">
        <f t="shared" si="16"/>
        <v>0</v>
      </c>
      <c r="AG35" s="79">
        <f t="shared" si="16"/>
        <v>0</v>
      </c>
      <c r="AH35" s="79">
        <f t="shared" si="16"/>
        <v>0</v>
      </c>
      <c r="AI35" s="80">
        <f t="shared" si="16"/>
        <v>0</v>
      </c>
    </row>
    <row r="36" spans="2:35" ht="9">
      <c r="B36" s="70"/>
      <c r="C36" s="76" t="s">
        <v>183</v>
      </c>
      <c r="D36" s="77"/>
      <c r="E36" s="78"/>
      <c r="F36" s="79"/>
      <c r="G36" s="184"/>
      <c r="H36" s="78">
        <f>'E-1-4'!D11/1000</f>
        <v>0</v>
      </c>
      <c r="I36" s="79">
        <f t="shared" si="7"/>
        <v>0</v>
      </c>
      <c r="J36" s="79">
        <f t="shared" si="7"/>
        <v>0</v>
      </c>
      <c r="K36" s="79">
        <f aca="true" t="shared" si="17" ref="K36:AI36">J36</f>
        <v>0</v>
      </c>
      <c r="L36" s="79">
        <f t="shared" si="17"/>
        <v>0</v>
      </c>
      <c r="M36" s="79">
        <f t="shared" si="17"/>
        <v>0</v>
      </c>
      <c r="N36" s="79">
        <f t="shared" si="17"/>
        <v>0</v>
      </c>
      <c r="O36" s="79">
        <f t="shared" si="17"/>
        <v>0</v>
      </c>
      <c r="P36" s="79">
        <f t="shared" si="17"/>
        <v>0</v>
      </c>
      <c r="Q36" s="79">
        <f t="shared" si="17"/>
        <v>0</v>
      </c>
      <c r="R36" s="79">
        <f t="shared" si="17"/>
        <v>0</v>
      </c>
      <c r="S36" s="79">
        <f t="shared" si="17"/>
        <v>0</v>
      </c>
      <c r="T36" s="79">
        <f t="shared" si="17"/>
        <v>0</v>
      </c>
      <c r="U36" s="79">
        <f t="shared" si="17"/>
        <v>0</v>
      </c>
      <c r="V36" s="79">
        <f t="shared" si="17"/>
        <v>0</v>
      </c>
      <c r="W36" s="79">
        <f t="shared" si="17"/>
        <v>0</v>
      </c>
      <c r="X36" s="79">
        <f t="shared" si="17"/>
        <v>0</v>
      </c>
      <c r="Y36" s="79">
        <f t="shared" si="17"/>
        <v>0</v>
      </c>
      <c r="Z36" s="79">
        <f t="shared" si="17"/>
        <v>0</v>
      </c>
      <c r="AA36" s="79">
        <f t="shared" si="17"/>
        <v>0</v>
      </c>
      <c r="AB36" s="79">
        <f t="shared" si="17"/>
        <v>0</v>
      </c>
      <c r="AC36" s="79">
        <f t="shared" si="17"/>
        <v>0</v>
      </c>
      <c r="AD36" s="79">
        <f t="shared" si="17"/>
        <v>0</v>
      </c>
      <c r="AE36" s="79">
        <f t="shared" si="17"/>
        <v>0</v>
      </c>
      <c r="AF36" s="79">
        <f t="shared" si="17"/>
        <v>0</v>
      </c>
      <c r="AG36" s="79">
        <f t="shared" si="17"/>
        <v>0</v>
      </c>
      <c r="AH36" s="79">
        <f t="shared" si="17"/>
        <v>0</v>
      </c>
      <c r="AI36" s="80">
        <f t="shared" si="17"/>
        <v>0</v>
      </c>
    </row>
    <row r="37" spans="2:35" ht="9">
      <c r="B37" s="70"/>
      <c r="C37" s="130" t="s">
        <v>362</v>
      </c>
      <c r="D37" s="89">
        <f>IF('E-1-4'!C12="","",'E-1-4'!C12)</f>
      </c>
      <c r="E37" s="78"/>
      <c r="F37" s="79"/>
      <c r="G37" s="184"/>
      <c r="H37" s="78">
        <f>'E-1-4'!D12/1000</f>
        <v>0</v>
      </c>
      <c r="I37" s="79">
        <f t="shared" si="7"/>
        <v>0</v>
      </c>
      <c r="J37" s="79">
        <f t="shared" si="7"/>
        <v>0</v>
      </c>
      <c r="K37" s="79">
        <f aca="true" t="shared" si="18" ref="K37:AI37">J37</f>
        <v>0</v>
      </c>
      <c r="L37" s="79">
        <f t="shared" si="18"/>
        <v>0</v>
      </c>
      <c r="M37" s="79">
        <f t="shared" si="18"/>
        <v>0</v>
      </c>
      <c r="N37" s="79">
        <f t="shared" si="18"/>
        <v>0</v>
      </c>
      <c r="O37" s="79">
        <f t="shared" si="18"/>
        <v>0</v>
      </c>
      <c r="P37" s="79">
        <f t="shared" si="18"/>
        <v>0</v>
      </c>
      <c r="Q37" s="79">
        <f t="shared" si="18"/>
        <v>0</v>
      </c>
      <c r="R37" s="79">
        <f t="shared" si="18"/>
        <v>0</v>
      </c>
      <c r="S37" s="79">
        <f t="shared" si="18"/>
        <v>0</v>
      </c>
      <c r="T37" s="79">
        <f t="shared" si="18"/>
        <v>0</v>
      </c>
      <c r="U37" s="79">
        <f t="shared" si="18"/>
        <v>0</v>
      </c>
      <c r="V37" s="79">
        <f t="shared" si="18"/>
        <v>0</v>
      </c>
      <c r="W37" s="79">
        <f t="shared" si="18"/>
        <v>0</v>
      </c>
      <c r="X37" s="79">
        <f t="shared" si="18"/>
        <v>0</v>
      </c>
      <c r="Y37" s="79">
        <f t="shared" si="18"/>
        <v>0</v>
      </c>
      <c r="Z37" s="79">
        <f t="shared" si="18"/>
        <v>0</v>
      </c>
      <c r="AA37" s="79">
        <f t="shared" si="18"/>
        <v>0</v>
      </c>
      <c r="AB37" s="79">
        <f t="shared" si="18"/>
        <v>0</v>
      </c>
      <c r="AC37" s="79">
        <f t="shared" si="18"/>
        <v>0</v>
      </c>
      <c r="AD37" s="79">
        <f t="shared" si="18"/>
        <v>0</v>
      </c>
      <c r="AE37" s="79">
        <f t="shared" si="18"/>
        <v>0</v>
      </c>
      <c r="AF37" s="79">
        <f t="shared" si="18"/>
        <v>0</v>
      </c>
      <c r="AG37" s="79">
        <f t="shared" si="18"/>
        <v>0</v>
      </c>
      <c r="AH37" s="79">
        <f t="shared" si="18"/>
        <v>0</v>
      </c>
      <c r="AI37" s="80">
        <f t="shared" si="18"/>
        <v>0</v>
      </c>
    </row>
    <row r="38" spans="2:35" ht="9">
      <c r="B38" s="70"/>
      <c r="C38" s="87"/>
      <c r="D38" s="89">
        <f>IF('E-1-4'!C13="","",'E-1-4'!C13)</f>
      </c>
      <c r="E38" s="78"/>
      <c r="F38" s="79"/>
      <c r="G38" s="184"/>
      <c r="H38" s="78">
        <f>'E-1-4'!D13/1000</f>
        <v>0</v>
      </c>
      <c r="I38" s="79">
        <f t="shared" si="7"/>
        <v>0</v>
      </c>
      <c r="J38" s="79">
        <f t="shared" si="7"/>
        <v>0</v>
      </c>
      <c r="K38" s="79">
        <f aca="true" t="shared" si="19" ref="K38:AI38">J38</f>
        <v>0</v>
      </c>
      <c r="L38" s="79">
        <f t="shared" si="19"/>
        <v>0</v>
      </c>
      <c r="M38" s="79">
        <f t="shared" si="19"/>
        <v>0</v>
      </c>
      <c r="N38" s="79">
        <f t="shared" si="19"/>
        <v>0</v>
      </c>
      <c r="O38" s="79">
        <f t="shared" si="19"/>
        <v>0</v>
      </c>
      <c r="P38" s="79">
        <f t="shared" si="19"/>
        <v>0</v>
      </c>
      <c r="Q38" s="79">
        <f t="shared" si="19"/>
        <v>0</v>
      </c>
      <c r="R38" s="79">
        <f t="shared" si="19"/>
        <v>0</v>
      </c>
      <c r="S38" s="79">
        <f t="shared" si="19"/>
        <v>0</v>
      </c>
      <c r="T38" s="79">
        <f t="shared" si="19"/>
        <v>0</v>
      </c>
      <c r="U38" s="79">
        <f t="shared" si="19"/>
        <v>0</v>
      </c>
      <c r="V38" s="79">
        <f t="shared" si="19"/>
        <v>0</v>
      </c>
      <c r="W38" s="79">
        <f t="shared" si="19"/>
        <v>0</v>
      </c>
      <c r="X38" s="79">
        <f t="shared" si="19"/>
        <v>0</v>
      </c>
      <c r="Y38" s="79">
        <f t="shared" si="19"/>
        <v>0</v>
      </c>
      <c r="Z38" s="79">
        <f t="shared" si="19"/>
        <v>0</v>
      </c>
      <c r="AA38" s="79">
        <f t="shared" si="19"/>
        <v>0</v>
      </c>
      <c r="AB38" s="79">
        <f t="shared" si="19"/>
        <v>0</v>
      </c>
      <c r="AC38" s="79">
        <f t="shared" si="19"/>
        <v>0</v>
      </c>
      <c r="AD38" s="79">
        <f t="shared" si="19"/>
        <v>0</v>
      </c>
      <c r="AE38" s="79">
        <f t="shared" si="19"/>
        <v>0</v>
      </c>
      <c r="AF38" s="79">
        <f t="shared" si="19"/>
        <v>0</v>
      </c>
      <c r="AG38" s="79">
        <f t="shared" si="19"/>
        <v>0</v>
      </c>
      <c r="AH38" s="79">
        <f t="shared" si="19"/>
        <v>0</v>
      </c>
      <c r="AI38" s="80">
        <f t="shared" si="19"/>
        <v>0</v>
      </c>
    </row>
    <row r="39" spans="2:35" ht="9">
      <c r="B39" s="70"/>
      <c r="C39" s="87"/>
      <c r="D39" s="89">
        <f>IF('E-1-4'!C14="","",'E-1-4'!C14)</f>
      </c>
      <c r="E39" s="94"/>
      <c r="F39" s="95"/>
      <c r="G39" s="203"/>
      <c r="H39" s="78">
        <f>'E-1-4'!D14/1000</f>
        <v>0</v>
      </c>
      <c r="I39" s="79">
        <f aca="true" t="shared" si="20" ref="I39:AI39">H39</f>
        <v>0</v>
      </c>
      <c r="J39" s="79">
        <f t="shared" si="20"/>
        <v>0</v>
      </c>
      <c r="K39" s="79">
        <f t="shared" si="20"/>
        <v>0</v>
      </c>
      <c r="L39" s="79">
        <f t="shared" si="20"/>
        <v>0</v>
      </c>
      <c r="M39" s="79">
        <f t="shared" si="20"/>
        <v>0</v>
      </c>
      <c r="N39" s="79">
        <f t="shared" si="20"/>
        <v>0</v>
      </c>
      <c r="O39" s="79">
        <f t="shared" si="20"/>
        <v>0</v>
      </c>
      <c r="P39" s="79">
        <f t="shared" si="20"/>
        <v>0</v>
      </c>
      <c r="Q39" s="79">
        <f t="shared" si="20"/>
        <v>0</v>
      </c>
      <c r="R39" s="79">
        <f t="shared" si="20"/>
        <v>0</v>
      </c>
      <c r="S39" s="79">
        <f t="shared" si="20"/>
        <v>0</v>
      </c>
      <c r="T39" s="79">
        <f t="shared" si="20"/>
        <v>0</v>
      </c>
      <c r="U39" s="79">
        <f t="shared" si="20"/>
        <v>0</v>
      </c>
      <c r="V39" s="79">
        <f t="shared" si="20"/>
        <v>0</v>
      </c>
      <c r="W39" s="79">
        <f t="shared" si="20"/>
        <v>0</v>
      </c>
      <c r="X39" s="79">
        <f t="shared" si="20"/>
        <v>0</v>
      </c>
      <c r="Y39" s="79">
        <f t="shared" si="20"/>
        <v>0</v>
      </c>
      <c r="Z39" s="79">
        <f t="shared" si="20"/>
        <v>0</v>
      </c>
      <c r="AA39" s="79">
        <f t="shared" si="20"/>
        <v>0</v>
      </c>
      <c r="AB39" s="79">
        <f t="shared" si="20"/>
        <v>0</v>
      </c>
      <c r="AC39" s="79">
        <f t="shared" si="20"/>
        <v>0</v>
      </c>
      <c r="AD39" s="79">
        <f t="shared" si="20"/>
        <v>0</v>
      </c>
      <c r="AE39" s="79">
        <f t="shared" si="20"/>
        <v>0</v>
      </c>
      <c r="AF39" s="79">
        <f t="shared" si="20"/>
        <v>0</v>
      </c>
      <c r="AG39" s="79">
        <f t="shared" si="20"/>
        <v>0</v>
      </c>
      <c r="AH39" s="79">
        <f t="shared" si="20"/>
        <v>0</v>
      </c>
      <c r="AI39" s="80">
        <f t="shared" si="20"/>
        <v>0</v>
      </c>
    </row>
    <row r="40" spans="2:35" ht="9">
      <c r="B40" s="70"/>
      <c r="C40" s="87"/>
      <c r="D40" s="89">
        <f>IF('E-1-4'!C15="","",'E-1-4'!C15)</f>
      </c>
      <c r="E40" s="94"/>
      <c r="F40" s="95"/>
      <c r="G40" s="203"/>
      <c r="H40" s="78">
        <f>'E-1-4'!D15/1000</f>
        <v>0</v>
      </c>
      <c r="I40" s="79">
        <f aca="true" t="shared" si="21" ref="I40:AI40">H40</f>
        <v>0</v>
      </c>
      <c r="J40" s="79">
        <f t="shared" si="21"/>
        <v>0</v>
      </c>
      <c r="K40" s="79">
        <f t="shared" si="21"/>
        <v>0</v>
      </c>
      <c r="L40" s="79">
        <f t="shared" si="21"/>
        <v>0</v>
      </c>
      <c r="M40" s="79">
        <f t="shared" si="21"/>
        <v>0</v>
      </c>
      <c r="N40" s="79">
        <f t="shared" si="21"/>
        <v>0</v>
      </c>
      <c r="O40" s="79">
        <f t="shared" si="21"/>
        <v>0</v>
      </c>
      <c r="P40" s="79">
        <f t="shared" si="21"/>
        <v>0</v>
      </c>
      <c r="Q40" s="79">
        <f t="shared" si="21"/>
        <v>0</v>
      </c>
      <c r="R40" s="79">
        <f t="shared" si="21"/>
        <v>0</v>
      </c>
      <c r="S40" s="79">
        <f t="shared" si="21"/>
        <v>0</v>
      </c>
      <c r="T40" s="79">
        <f t="shared" si="21"/>
        <v>0</v>
      </c>
      <c r="U40" s="79">
        <f t="shared" si="21"/>
        <v>0</v>
      </c>
      <c r="V40" s="79">
        <f t="shared" si="21"/>
        <v>0</v>
      </c>
      <c r="W40" s="79">
        <f t="shared" si="21"/>
        <v>0</v>
      </c>
      <c r="X40" s="79">
        <f t="shared" si="21"/>
        <v>0</v>
      </c>
      <c r="Y40" s="79">
        <f t="shared" si="21"/>
        <v>0</v>
      </c>
      <c r="Z40" s="79">
        <f t="shared" si="21"/>
        <v>0</v>
      </c>
      <c r="AA40" s="79">
        <f t="shared" si="21"/>
        <v>0</v>
      </c>
      <c r="AB40" s="79">
        <f t="shared" si="21"/>
        <v>0</v>
      </c>
      <c r="AC40" s="79">
        <f t="shared" si="21"/>
        <v>0</v>
      </c>
      <c r="AD40" s="79">
        <f t="shared" si="21"/>
        <v>0</v>
      </c>
      <c r="AE40" s="79">
        <f t="shared" si="21"/>
        <v>0</v>
      </c>
      <c r="AF40" s="79">
        <f t="shared" si="21"/>
        <v>0</v>
      </c>
      <c r="AG40" s="79">
        <f t="shared" si="21"/>
        <v>0</v>
      </c>
      <c r="AH40" s="79">
        <f t="shared" si="21"/>
        <v>0</v>
      </c>
      <c r="AI40" s="80">
        <f t="shared" si="21"/>
        <v>0</v>
      </c>
    </row>
    <row r="41" spans="2:35" ht="9">
      <c r="B41" s="70"/>
      <c r="C41" s="87"/>
      <c r="D41" s="89">
        <f>IF('E-1-4'!C16="","",'E-1-4'!C16)</f>
      </c>
      <c r="E41" s="94"/>
      <c r="F41" s="95"/>
      <c r="G41" s="203"/>
      <c r="H41" s="78">
        <f>'E-1-4'!D16/1000</f>
        <v>0</v>
      </c>
      <c r="I41" s="79">
        <f aca="true" t="shared" si="22" ref="I41:AI41">H41</f>
        <v>0</v>
      </c>
      <c r="J41" s="79">
        <f t="shared" si="22"/>
        <v>0</v>
      </c>
      <c r="K41" s="79">
        <f t="shared" si="22"/>
        <v>0</v>
      </c>
      <c r="L41" s="79">
        <f t="shared" si="22"/>
        <v>0</v>
      </c>
      <c r="M41" s="79">
        <f t="shared" si="22"/>
        <v>0</v>
      </c>
      <c r="N41" s="79">
        <f t="shared" si="22"/>
        <v>0</v>
      </c>
      <c r="O41" s="79">
        <f t="shared" si="22"/>
        <v>0</v>
      </c>
      <c r="P41" s="79">
        <f t="shared" si="22"/>
        <v>0</v>
      </c>
      <c r="Q41" s="79">
        <f t="shared" si="22"/>
        <v>0</v>
      </c>
      <c r="R41" s="79">
        <f t="shared" si="22"/>
        <v>0</v>
      </c>
      <c r="S41" s="79">
        <f t="shared" si="22"/>
        <v>0</v>
      </c>
      <c r="T41" s="79">
        <f t="shared" si="22"/>
        <v>0</v>
      </c>
      <c r="U41" s="79">
        <f t="shared" si="22"/>
        <v>0</v>
      </c>
      <c r="V41" s="79">
        <f t="shared" si="22"/>
        <v>0</v>
      </c>
      <c r="W41" s="79">
        <f t="shared" si="22"/>
        <v>0</v>
      </c>
      <c r="X41" s="79">
        <f t="shared" si="22"/>
        <v>0</v>
      </c>
      <c r="Y41" s="79">
        <f t="shared" si="22"/>
        <v>0</v>
      </c>
      <c r="Z41" s="79">
        <f t="shared" si="22"/>
        <v>0</v>
      </c>
      <c r="AA41" s="79">
        <f t="shared" si="22"/>
        <v>0</v>
      </c>
      <c r="AB41" s="79">
        <f t="shared" si="22"/>
        <v>0</v>
      </c>
      <c r="AC41" s="79">
        <f t="shared" si="22"/>
        <v>0</v>
      </c>
      <c r="AD41" s="79">
        <f t="shared" si="22"/>
        <v>0</v>
      </c>
      <c r="AE41" s="79">
        <f t="shared" si="22"/>
        <v>0</v>
      </c>
      <c r="AF41" s="79">
        <f t="shared" si="22"/>
        <v>0</v>
      </c>
      <c r="AG41" s="79">
        <f t="shared" si="22"/>
        <v>0</v>
      </c>
      <c r="AH41" s="79">
        <f t="shared" si="22"/>
        <v>0</v>
      </c>
      <c r="AI41" s="80">
        <f t="shared" si="22"/>
        <v>0</v>
      </c>
    </row>
    <row r="42" spans="2:35" ht="9">
      <c r="B42" s="70"/>
      <c r="C42" s="131"/>
      <c r="D42" s="89">
        <f>IF('E-1-4'!C17="","",'E-1-4'!C17)</f>
      </c>
      <c r="E42" s="83"/>
      <c r="F42" s="84"/>
      <c r="G42" s="185"/>
      <c r="H42" s="78">
        <f>'E-1-4'!D17/1000</f>
        <v>0</v>
      </c>
      <c r="I42" s="79">
        <f aca="true" t="shared" si="23" ref="I42:AI42">H42</f>
        <v>0</v>
      </c>
      <c r="J42" s="79">
        <f t="shared" si="23"/>
        <v>0</v>
      </c>
      <c r="K42" s="79">
        <f t="shared" si="23"/>
        <v>0</v>
      </c>
      <c r="L42" s="79">
        <f t="shared" si="23"/>
        <v>0</v>
      </c>
      <c r="M42" s="79">
        <f t="shared" si="23"/>
        <v>0</v>
      </c>
      <c r="N42" s="79">
        <f t="shared" si="23"/>
        <v>0</v>
      </c>
      <c r="O42" s="79">
        <f t="shared" si="23"/>
        <v>0</v>
      </c>
      <c r="P42" s="79">
        <f t="shared" si="23"/>
        <v>0</v>
      </c>
      <c r="Q42" s="79">
        <f t="shared" si="23"/>
        <v>0</v>
      </c>
      <c r="R42" s="79">
        <f t="shared" si="23"/>
        <v>0</v>
      </c>
      <c r="S42" s="79">
        <f t="shared" si="23"/>
        <v>0</v>
      </c>
      <c r="T42" s="79">
        <f t="shared" si="23"/>
        <v>0</v>
      </c>
      <c r="U42" s="79">
        <f t="shared" si="23"/>
        <v>0</v>
      </c>
      <c r="V42" s="79">
        <f t="shared" si="23"/>
        <v>0</v>
      </c>
      <c r="W42" s="79">
        <f t="shared" si="23"/>
        <v>0</v>
      </c>
      <c r="X42" s="79">
        <f t="shared" si="23"/>
        <v>0</v>
      </c>
      <c r="Y42" s="79">
        <f t="shared" si="23"/>
        <v>0</v>
      </c>
      <c r="Z42" s="79">
        <f t="shared" si="23"/>
        <v>0</v>
      </c>
      <c r="AA42" s="79">
        <f t="shared" si="23"/>
        <v>0</v>
      </c>
      <c r="AB42" s="79">
        <f t="shared" si="23"/>
        <v>0</v>
      </c>
      <c r="AC42" s="79">
        <f t="shared" si="23"/>
        <v>0</v>
      </c>
      <c r="AD42" s="79">
        <f t="shared" si="23"/>
        <v>0</v>
      </c>
      <c r="AE42" s="79">
        <f t="shared" si="23"/>
        <v>0</v>
      </c>
      <c r="AF42" s="79">
        <f t="shared" si="23"/>
        <v>0</v>
      </c>
      <c r="AG42" s="79">
        <f t="shared" si="23"/>
        <v>0</v>
      </c>
      <c r="AH42" s="79">
        <f t="shared" si="23"/>
        <v>0</v>
      </c>
      <c r="AI42" s="80">
        <f t="shared" si="23"/>
        <v>0</v>
      </c>
    </row>
    <row r="43" spans="2:35" ht="9">
      <c r="B43" s="60" t="s">
        <v>235</v>
      </c>
      <c r="C43" s="50"/>
      <c r="D43" s="66"/>
      <c r="E43" s="67">
        <f aca="true" t="shared" si="24" ref="E43:AI43">SUM(E44:E68)</f>
        <v>0</v>
      </c>
      <c r="F43" s="68">
        <f t="shared" si="24"/>
        <v>1244.4877</v>
      </c>
      <c r="G43" s="188">
        <f t="shared" si="24"/>
        <v>1244.4877</v>
      </c>
      <c r="H43" s="67">
        <f t="shared" si="24"/>
        <v>1244.4877</v>
      </c>
      <c r="I43" s="194">
        <f t="shared" si="24"/>
        <v>1244.4877</v>
      </c>
      <c r="J43" s="68">
        <f t="shared" si="24"/>
        <v>1244.4877</v>
      </c>
      <c r="K43" s="68">
        <f t="shared" si="24"/>
        <v>1244.4877</v>
      </c>
      <c r="L43" s="68">
        <f t="shared" si="24"/>
        <v>1244.4877</v>
      </c>
      <c r="M43" s="68">
        <f t="shared" si="24"/>
        <v>1244.4877</v>
      </c>
      <c r="N43" s="68">
        <f t="shared" si="24"/>
        <v>1244.4877</v>
      </c>
      <c r="O43" s="68">
        <f t="shared" si="24"/>
        <v>1244.4877</v>
      </c>
      <c r="P43" s="68">
        <f t="shared" si="24"/>
        <v>1244.4877</v>
      </c>
      <c r="Q43" s="68">
        <f t="shared" si="24"/>
        <v>1244.4877</v>
      </c>
      <c r="R43" s="68">
        <f t="shared" si="24"/>
        <v>1244.4877</v>
      </c>
      <c r="S43" s="68">
        <f t="shared" si="24"/>
        <v>1244.4877</v>
      </c>
      <c r="T43" s="68">
        <f t="shared" si="24"/>
        <v>1244.4877</v>
      </c>
      <c r="U43" s="68">
        <f t="shared" si="24"/>
        <v>1244.4877</v>
      </c>
      <c r="V43" s="68">
        <f t="shared" si="24"/>
        <v>1244.4877</v>
      </c>
      <c r="W43" s="68">
        <f t="shared" si="24"/>
        <v>1244.4877</v>
      </c>
      <c r="X43" s="68">
        <f t="shared" si="24"/>
        <v>1244.4877</v>
      </c>
      <c r="Y43" s="68">
        <f t="shared" si="24"/>
        <v>1244.4877</v>
      </c>
      <c r="Z43" s="68">
        <f t="shared" si="24"/>
        <v>1244.4877</v>
      </c>
      <c r="AA43" s="68">
        <f t="shared" si="24"/>
        <v>1244.4877</v>
      </c>
      <c r="AB43" s="68">
        <f t="shared" si="24"/>
        <v>1244.4877</v>
      </c>
      <c r="AC43" s="68">
        <f t="shared" si="24"/>
        <v>1244.4877</v>
      </c>
      <c r="AD43" s="68">
        <f t="shared" si="24"/>
        <v>1244.4877</v>
      </c>
      <c r="AE43" s="68">
        <f t="shared" si="24"/>
        <v>1244.4877</v>
      </c>
      <c r="AF43" s="68">
        <f t="shared" si="24"/>
        <v>1244.4877</v>
      </c>
      <c r="AG43" s="68">
        <f t="shared" si="24"/>
        <v>1244.4877</v>
      </c>
      <c r="AH43" s="68">
        <f t="shared" si="24"/>
        <v>1244.4877</v>
      </c>
      <c r="AI43" s="69">
        <f t="shared" si="24"/>
        <v>1244.4877</v>
      </c>
    </row>
    <row r="44" spans="2:35" ht="9">
      <c r="B44" s="70"/>
      <c r="C44" s="71" t="s">
        <v>67</v>
      </c>
      <c r="D44" s="72"/>
      <c r="E44" s="103"/>
      <c r="F44" s="104"/>
      <c r="G44" s="195"/>
      <c r="H44" s="103">
        <f>('E-1-3'!H41+'E-1-3'!H62)/1000</f>
        <v>0</v>
      </c>
      <c r="I44" s="199">
        <f>('E-1-3'!I41+'E-1-3'!I62)/1000</f>
        <v>0</v>
      </c>
      <c r="J44" s="104">
        <f>('E-1-3'!J41+'E-1-3'!J62)/1000</f>
        <v>0</v>
      </c>
      <c r="K44" s="104">
        <f>('E-1-3'!K41+'E-1-3'!K62)/1000</f>
        <v>0</v>
      </c>
      <c r="L44" s="104">
        <f>('E-1-3'!L41+'E-1-3'!L62)/1000</f>
        <v>0</v>
      </c>
      <c r="M44" s="104">
        <f>('E-1-3'!M41+'E-1-3'!M62)/1000</f>
        <v>0</v>
      </c>
      <c r="N44" s="104">
        <f>('E-1-3'!N41+'E-1-3'!N62)/1000</f>
        <v>0</v>
      </c>
      <c r="O44" s="104">
        <f>('E-1-3'!O41+'E-1-3'!O62)/1000</f>
        <v>0</v>
      </c>
      <c r="P44" s="104">
        <f>('E-1-3'!P41+'E-1-3'!P62)/1000</f>
        <v>0</v>
      </c>
      <c r="Q44" s="104">
        <f>('E-1-3'!Q41+'E-1-3'!Q62)/1000</f>
        <v>0</v>
      </c>
      <c r="R44" s="104">
        <f>('E-1-3'!R41+'E-1-3'!R62)/1000</f>
        <v>0</v>
      </c>
      <c r="S44" s="104">
        <f>('E-1-3'!S41+'E-1-3'!S62)/1000</f>
        <v>0</v>
      </c>
      <c r="T44" s="104">
        <f>('E-1-3'!T41+'E-1-3'!T62)/1000</f>
        <v>0</v>
      </c>
      <c r="U44" s="104">
        <f>('E-1-3'!U41+'E-1-3'!U62)/1000</f>
        <v>0</v>
      </c>
      <c r="V44" s="104">
        <f>('E-1-3'!V41+'E-1-3'!V62)/1000</f>
        <v>0</v>
      </c>
      <c r="W44" s="104">
        <f>('E-1-3'!W41+'E-1-3'!W62)/1000</f>
        <v>0</v>
      </c>
      <c r="X44" s="104">
        <f>('E-1-3'!X41+'E-1-3'!X62)/1000</f>
        <v>0</v>
      </c>
      <c r="Y44" s="104">
        <f>('E-1-3'!Y41+'E-1-3'!Y62)/1000</f>
        <v>0</v>
      </c>
      <c r="Z44" s="104">
        <f>('E-1-3'!Z41+'E-1-3'!Z62)/1000</f>
        <v>0</v>
      </c>
      <c r="AA44" s="104">
        <f>('E-1-3'!AA41+'E-1-3'!AA62)/1000</f>
        <v>0</v>
      </c>
      <c r="AB44" s="104">
        <f>('E-1-3'!AB41+'E-1-3'!AB62)/1000</f>
        <v>0</v>
      </c>
      <c r="AC44" s="104">
        <f>('E-1-3'!AC41+'E-1-3'!AC62)/1000</f>
        <v>0</v>
      </c>
      <c r="AD44" s="104">
        <f>('E-1-3'!AD41+'E-1-3'!AD62)/1000</f>
        <v>0</v>
      </c>
      <c r="AE44" s="104">
        <f>('E-1-3'!AE41+'E-1-3'!AE62)/1000</f>
        <v>0</v>
      </c>
      <c r="AF44" s="104">
        <f>('E-1-3'!AF41+'E-1-3'!AF62)/1000</f>
        <v>0</v>
      </c>
      <c r="AG44" s="104">
        <f>('E-1-3'!AG41+'E-1-3'!AG62)/1000</f>
        <v>0</v>
      </c>
      <c r="AH44" s="104">
        <f>('E-1-3'!AH41+'E-1-3'!AH62)/1000</f>
        <v>0</v>
      </c>
      <c r="AI44" s="75">
        <f>('E-1-3'!AI41+'E-1-3'!AI62)/1000</f>
        <v>0</v>
      </c>
    </row>
    <row r="45" spans="2:35" ht="9">
      <c r="B45" s="70"/>
      <c r="C45" s="76" t="s">
        <v>115</v>
      </c>
      <c r="D45" s="77"/>
      <c r="E45" s="78"/>
      <c r="F45" s="79"/>
      <c r="G45" s="184"/>
      <c r="H45" s="341"/>
      <c r="I45" s="342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5"/>
    </row>
    <row r="46" spans="2:35" ht="9">
      <c r="B46" s="70"/>
      <c r="C46" s="88" t="s">
        <v>71</v>
      </c>
      <c r="D46" s="89" t="s">
        <v>224</v>
      </c>
      <c r="E46" s="78"/>
      <c r="F46" s="79"/>
      <c r="G46" s="184"/>
      <c r="H46" s="78">
        <f>'E-1-4'!D23/1000</f>
        <v>0</v>
      </c>
      <c r="I46" s="79">
        <f>H46</f>
        <v>0</v>
      </c>
      <c r="J46" s="79">
        <f>I46</f>
        <v>0</v>
      </c>
      <c r="K46" s="79">
        <f aca="true" t="shared" si="25" ref="K46:Y46">J46</f>
        <v>0</v>
      </c>
      <c r="L46" s="79">
        <f t="shared" si="25"/>
        <v>0</v>
      </c>
      <c r="M46" s="79">
        <f t="shared" si="25"/>
        <v>0</v>
      </c>
      <c r="N46" s="79">
        <f t="shared" si="25"/>
        <v>0</v>
      </c>
      <c r="O46" s="79">
        <f t="shared" si="25"/>
        <v>0</v>
      </c>
      <c r="P46" s="79">
        <f t="shared" si="25"/>
        <v>0</v>
      </c>
      <c r="Q46" s="79">
        <f t="shared" si="25"/>
        <v>0</v>
      </c>
      <c r="R46" s="79">
        <f t="shared" si="25"/>
        <v>0</v>
      </c>
      <c r="S46" s="79">
        <f t="shared" si="25"/>
        <v>0</v>
      </c>
      <c r="T46" s="79">
        <f t="shared" si="25"/>
        <v>0</v>
      </c>
      <c r="U46" s="79">
        <f t="shared" si="25"/>
        <v>0</v>
      </c>
      <c r="V46" s="79">
        <f t="shared" si="25"/>
        <v>0</v>
      </c>
      <c r="W46" s="79">
        <f t="shared" si="25"/>
        <v>0</v>
      </c>
      <c r="X46" s="79">
        <f t="shared" si="25"/>
        <v>0</v>
      </c>
      <c r="Y46" s="79">
        <f t="shared" si="25"/>
        <v>0</v>
      </c>
      <c r="Z46" s="79">
        <f aca="true" t="shared" si="26" ref="K46:AI53">Y46</f>
        <v>0</v>
      </c>
      <c r="AA46" s="79">
        <f t="shared" si="26"/>
        <v>0</v>
      </c>
      <c r="AB46" s="79">
        <f t="shared" si="26"/>
        <v>0</v>
      </c>
      <c r="AC46" s="79">
        <f t="shared" si="26"/>
        <v>0</v>
      </c>
      <c r="AD46" s="79">
        <f t="shared" si="26"/>
        <v>0</v>
      </c>
      <c r="AE46" s="79">
        <f t="shared" si="26"/>
        <v>0</v>
      </c>
      <c r="AF46" s="79">
        <f t="shared" si="26"/>
        <v>0</v>
      </c>
      <c r="AG46" s="79">
        <f t="shared" si="26"/>
        <v>0</v>
      </c>
      <c r="AH46" s="79">
        <f t="shared" si="26"/>
        <v>0</v>
      </c>
      <c r="AI46" s="80">
        <f t="shared" si="26"/>
        <v>0</v>
      </c>
    </row>
    <row r="47" spans="2:35" ht="9">
      <c r="B47" s="70"/>
      <c r="C47" s="86"/>
      <c r="D47" s="89" t="s">
        <v>225</v>
      </c>
      <c r="E47" s="78"/>
      <c r="F47" s="79"/>
      <c r="G47" s="184"/>
      <c r="H47" s="78">
        <f>'E-1-4'!D24/1000</f>
        <v>0</v>
      </c>
      <c r="I47" s="79">
        <f aca="true" t="shared" si="27" ref="I47:J54">H47</f>
        <v>0</v>
      </c>
      <c r="J47" s="79">
        <f t="shared" si="27"/>
        <v>0</v>
      </c>
      <c r="K47" s="79">
        <f t="shared" si="26"/>
        <v>0</v>
      </c>
      <c r="L47" s="79">
        <f t="shared" si="26"/>
        <v>0</v>
      </c>
      <c r="M47" s="79">
        <f t="shared" si="26"/>
        <v>0</v>
      </c>
      <c r="N47" s="79">
        <f t="shared" si="26"/>
        <v>0</v>
      </c>
      <c r="O47" s="79">
        <f t="shared" si="26"/>
        <v>0</v>
      </c>
      <c r="P47" s="79">
        <f t="shared" si="26"/>
        <v>0</v>
      </c>
      <c r="Q47" s="79">
        <f t="shared" si="26"/>
        <v>0</v>
      </c>
      <c r="R47" s="79">
        <f t="shared" si="26"/>
        <v>0</v>
      </c>
      <c r="S47" s="79">
        <f t="shared" si="26"/>
        <v>0</v>
      </c>
      <c r="T47" s="79">
        <f t="shared" si="26"/>
        <v>0</v>
      </c>
      <c r="U47" s="79">
        <f t="shared" si="26"/>
        <v>0</v>
      </c>
      <c r="V47" s="79">
        <f t="shared" si="26"/>
        <v>0</v>
      </c>
      <c r="W47" s="79">
        <f t="shared" si="26"/>
        <v>0</v>
      </c>
      <c r="X47" s="79">
        <f t="shared" si="26"/>
        <v>0</v>
      </c>
      <c r="Y47" s="79">
        <f t="shared" si="26"/>
        <v>0</v>
      </c>
      <c r="Z47" s="79">
        <f t="shared" si="26"/>
        <v>0</v>
      </c>
      <c r="AA47" s="79">
        <f t="shared" si="26"/>
        <v>0</v>
      </c>
      <c r="AB47" s="79">
        <f t="shared" si="26"/>
        <v>0</v>
      </c>
      <c r="AC47" s="79">
        <f t="shared" si="26"/>
        <v>0</v>
      </c>
      <c r="AD47" s="79">
        <f t="shared" si="26"/>
        <v>0</v>
      </c>
      <c r="AE47" s="79">
        <f t="shared" si="26"/>
        <v>0</v>
      </c>
      <c r="AF47" s="79">
        <f t="shared" si="26"/>
        <v>0</v>
      </c>
      <c r="AG47" s="79">
        <f t="shared" si="26"/>
        <v>0</v>
      </c>
      <c r="AH47" s="79">
        <f t="shared" si="26"/>
        <v>0</v>
      </c>
      <c r="AI47" s="80">
        <f t="shared" si="26"/>
        <v>0</v>
      </c>
    </row>
    <row r="48" spans="2:35" ht="9">
      <c r="B48" s="70"/>
      <c r="C48" s="86"/>
      <c r="D48" s="89" t="s">
        <v>231</v>
      </c>
      <c r="E48" s="78"/>
      <c r="F48" s="79"/>
      <c r="G48" s="184"/>
      <c r="H48" s="78">
        <f>'E-1-4'!D25/1000</f>
        <v>0</v>
      </c>
      <c r="I48" s="79">
        <f t="shared" si="27"/>
        <v>0</v>
      </c>
      <c r="J48" s="79">
        <f t="shared" si="27"/>
        <v>0</v>
      </c>
      <c r="K48" s="79">
        <f t="shared" si="26"/>
        <v>0</v>
      </c>
      <c r="L48" s="79">
        <f t="shared" si="26"/>
        <v>0</v>
      </c>
      <c r="M48" s="79">
        <f t="shared" si="26"/>
        <v>0</v>
      </c>
      <c r="N48" s="79">
        <f t="shared" si="26"/>
        <v>0</v>
      </c>
      <c r="O48" s="79">
        <f t="shared" si="26"/>
        <v>0</v>
      </c>
      <c r="P48" s="79">
        <f t="shared" si="26"/>
        <v>0</v>
      </c>
      <c r="Q48" s="79">
        <f t="shared" si="26"/>
        <v>0</v>
      </c>
      <c r="R48" s="79">
        <f t="shared" si="26"/>
        <v>0</v>
      </c>
      <c r="S48" s="79">
        <f t="shared" si="26"/>
        <v>0</v>
      </c>
      <c r="T48" s="79">
        <f t="shared" si="26"/>
        <v>0</v>
      </c>
      <c r="U48" s="79">
        <f t="shared" si="26"/>
        <v>0</v>
      </c>
      <c r="V48" s="79">
        <f t="shared" si="26"/>
        <v>0</v>
      </c>
      <c r="W48" s="79">
        <f t="shared" si="26"/>
        <v>0</v>
      </c>
      <c r="X48" s="79">
        <f t="shared" si="26"/>
        <v>0</v>
      </c>
      <c r="Y48" s="79">
        <f t="shared" si="26"/>
        <v>0</v>
      </c>
      <c r="Z48" s="79">
        <f t="shared" si="26"/>
        <v>0</v>
      </c>
      <c r="AA48" s="79">
        <f t="shared" si="26"/>
        <v>0</v>
      </c>
      <c r="AB48" s="79">
        <f t="shared" si="26"/>
        <v>0</v>
      </c>
      <c r="AC48" s="79">
        <f t="shared" si="26"/>
        <v>0</v>
      </c>
      <c r="AD48" s="79">
        <f t="shared" si="26"/>
        <v>0</v>
      </c>
      <c r="AE48" s="79">
        <f t="shared" si="26"/>
        <v>0</v>
      </c>
      <c r="AF48" s="79">
        <f t="shared" si="26"/>
        <v>0</v>
      </c>
      <c r="AG48" s="79">
        <f t="shared" si="26"/>
        <v>0</v>
      </c>
      <c r="AH48" s="79">
        <f t="shared" si="26"/>
        <v>0</v>
      </c>
      <c r="AI48" s="80">
        <f t="shared" si="26"/>
        <v>0</v>
      </c>
    </row>
    <row r="49" spans="2:35" ht="9">
      <c r="B49" s="70"/>
      <c r="C49" s="86"/>
      <c r="D49" s="89" t="s">
        <v>232</v>
      </c>
      <c r="E49" s="78"/>
      <c r="F49" s="79"/>
      <c r="G49" s="184"/>
      <c r="H49" s="78">
        <f>'E-1-4'!D26/1000</f>
        <v>0</v>
      </c>
      <c r="I49" s="79">
        <f t="shared" si="27"/>
        <v>0</v>
      </c>
      <c r="J49" s="79">
        <f t="shared" si="27"/>
        <v>0</v>
      </c>
      <c r="K49" s="79">
        <f t="shared" si="26"/>
        <v>0</v>
      </c>
      <c r="L49" s="79">
        <f t="shared" si="26"/>
        <v>0</v>
      </c>
      <c r="M49" s="79">
        <f t="shared" si="26"/>
        <v>0</v>
      </c>
      <c r="N49" s="79">
        <f t="shared" si="26"/>
        <v>0</v>
      </c>
      <c r="O49" s="79">
        <f t="shared" si="26"/>
        <v>0</v>
      </c>
      <c r="P49" s="79">
        <f t="shared" si="26"/>
        <v>0</v>
      </c>
      <c r="Q49" s="79">
        <f t="shared" si="26"/>
        <v>0</v>
      </c>
      <c r="R49" s="79">
        <f t="shared" si="26"/>
        <v>0</v>
      </c>
      <c r="S49" s="79">
        <f t="shared" si="26"/>
        <v>0</v>
      </c>
      <c r="T49" s="79">
        <f t="shared" si="26"/>
        <v>0</v>
      </c>
      <c r="U49" s="79">
        <f t="shared" si="26"/>
        <v>0</v>
      </c>
      <c r="V49" s="79">
        <f t="shared" si="26"/>
        <v>0</v>
      </c>
      <c r="W49" s="79">
        <f t="shared" si="26"/>
        <v>0</v>
      </c>
      <c r="X49" s="79">
        <f t="shared" si="26"/>
        <v>0</v>
      </c>
      <c r="Y49" s="79">
        <f t="shared" si="26"/>
        <v>0</v>
      </c>
      <c r="Z49" s="79">
        <f t="shared" si="26"/>
        <v>0</v>
      </c>
      <c r="AA49" s="79">
        <f t="shared" si="26"/>
        <v>0</v>
      </c>
      <c r="AB49" s="79">
        <f t="shared" si="26"/>
        <v>0</v>
      </c>
      <c r="AC49" s="79">
        <f t="shared" si="26"/>
        <v>0</v>
      </c>
      <c r="AD49" s="79">
        <f t="shared" si="26"/>
        <v>0</v>
      </c>
      <c r="AE49" s="79">
        <f t="shared" si="26"/>
        <v>0</v>
      </c>
      <c r="AF49" s="79">
        <f t="shared" si="26"/>
        <v>0</v>
      </c>
      <c r="AG49" s="79">
        <f t="shared" si="26"/>
        <v>0</v>
      </c>
      <c r="AH49" s="79">
        <f t="shared" si="26"/>
        <v>0</v>
      </c>
      <c r="AI49" s="80">
        <f t="shared" si="26"/>
        <v>0</v>
      </c>
    </row>
    <row r="50" spans="2:35" ht="9">
      <c r="B50" s="70"/>
      <c r="C50" s="86"/>
      <c r="D50" s="89" t="s">
        <v>233</v>
      </c>
      <c r="E50" s="78"/>
      <c r="F50" s="79"/>
      <c r="G50" s="184"/>
      <c r="H50" s="78">
        <f>'E-1-4'!D27/1000</f>
        <v>0</v>
      </c>
      <c r="I50" s="79">
        <f t="shared" si="27"/>
        <v>0</v>
      </c>
      <c r="J50" s="79">
        <f t="shared" si="27"/>
        <v>0</v>
      </c>
      <c r="K50" s="79">
        <f t="shared" si="26"/>
        <v>0</v>
      </c>
      <c r="L50" s="79">
        <f t="shared" si="26"/>
        <v>0</v>
      </c>
      <c r="M50" s="79">
        <f t="shared" si="26"/>
        <v>0</v>
      </c>
      <c r="N50" s="79">
        <f t="shared" si="26"/>
        <v>0</v>
      </c>
      <c r="O50" s="79">
        <f t="shared" si="26"/>
        <v>0</v>
      </c>
      <c r="P50" s="79">
        <f t="shared" si="26"/>
        <v>0</v>
      </c>
      <c r="Q50" s="79">
        <f t="shared" si="26"/>
        <v>0</v>
      </c>
      <c r="R50" s="79">
        <f t="shared" si="26"/>
        <v>0</v>
      </c>
      <c r="S50" s="79">
        <f t="shared" si="26"/>
        <v>0</v>
      </c>
      <c r="T50" s="79">
        <f t="shared" si="26"/>
        <v>0</v>
      </c>
      <c r="U50" s="79">
        <f t="shared" si="26"/>
        <v>0</v>
      </c>
      <c r="V50" s="79">
        <f t="shared" si="26"/>
        <v>0</v>
      </c>
      <c r="W50" s="79">
        <f t="shared" si="26"/>
        <v>0</v>
      </c>
      <c r="X50" s="79">
        <f t="shared" si="26"/>
        <v>0</v>
      </c>
      <c r="Y50" s="79">
        <f t="shared" si="26"/>
        <v>0</v>
      </c>
      <c r="Z50" s="79">
        <f t="shared" si="26"/>
        <v>0</v>
      </c>
      <c r="AA50" s="79">
        <f t="shared" si="26"/>
        <v>0</v>
      </c>
      <c r="AB50" s="79">
        <f t="shared" si="26"/>
        <v>0</v>
      </c>
      <c r="AC50" s="79">
        <f t="shared" si="26"/>
        <v>0</v>
      </c>
      <c r="AD50" s="79">
        <f t="shared" si="26"/>
        <v>0</v>
      </c>
      <c r="AE50" s="79">
        <f t="shared" si="26"/>
        <v>0</v>
      </c>
      <c r="AF50" s="79">
        <f t="shared" si="26"/>
        <v>0</v>
      </c>
      <c r="AG50" s="79">
        <f t="shared" si="26"/>
        <v>0</v>
      </c>
      <c r="AH50" s="79">
        <f t="shared" si="26"/>
        <v>0</v>
      </c>
      <c r="AI50" s="80">
        <f t="shared" si="26"/>
        <v>0</v>
      </c>
    </row>
    <row r="51" spans="2:35" ht="9">
      <c r="B51" s="70"/>
      <c r="C51" s="86"/>
      <c r="D51" s="89" t="s">
        <v>5</v>
      </c>
      <c r="E51" s="78"/>
      <c r="F51" s="79"/>
      <c r="G51" s="184"/>
      <c r="H51" s="78">
        <f>'E-1-4'!D28/1000</f>
        <v>0</v>
      </c>
      <c r="I51" s="79">
        <f t="shared" si="27"/>
        <v>0</v>
      </c>
      <c r="J51" s="79">
        <f t="shared" si="27"/>
        <v>0</v>
      </c>
      <c r="K51" s="79">
        <f t="shared" si="26"/>
        <v>0</v>
      </c>
      <c r="L51" s="79">
        <f t="shared" si="26"/>
        <v>0</v>
      </c>
      <c r="M51" s="79">
        <f t="shared" si="26"/>
        <v>0</v>
      </c>
      <c r="N51" s="79">
        <f t="shared" si="26"/>
        <v>0</v>
      </c>
      <c r="O51" s="79">
        <f t="shared" si="26"/>
        <v>0</v>
      </c>
      <c r="P51" s="79">
        <f t="shared" si="26"/>
        <v>0</v>
      </c>
      <c r="Q51" s="79">
        <f t="shared" si="26"/>
        <v>0</v>
      </c>
      <c r="R51" s="79">
        <f t="shared" si="26"/>
        <v>0</v>
      </c>
      <c r="S51" s="79">
        <f t="shared" si="26"/>
        <v>0</v>
      </c>
      <c r="T51" s="79">
        <f t="shared" si="26"/>
        <v>0</v>
      </c>
      <c r="U51" s="79">
        <f t="shared" si="26"/>
        <v>0</v>
      </c>
      <c r="V51" s="79">
        <f t="shared" si="26"/>
        <v>0</v>
      </c>
      <c r="W51" s="79">
        <f t="shared" si="26"/>
        <v>0</v>
      </c>
      <c r="X51" s="79">
        <f t="shared" si="26"/>
        <v>0</v>
      </c>
      <c r="Y51" s="79">
        <f t="shared" si="26"/>
        <v>0</v>
      </c>
      <c r="Z51" s="79">
        <f t="shared" si="26"/>
        <v>0</v>
      </c>
      <c r="AA51" s="79">
        <f t="shared" si="26"/>
        <v>0</v>
      </c>
      <c r="AB51" s="79">
        <f t="shared" si="26"/>
        <v>0</v>
      </c>
      <c r="AC51" s="79">
        <f t="shared" si="26"/>
        <v>0</v>
      </c>
      <c r="AD51" s="79">
        <f t="shared" si="26"/>
        <v>0</v>
      </c>
      <c r="AE51" s="79">
        <f t="shared" si="26"/>
        <v>0</v>
      </c>
      <c r="AF51" s="79">
        <f t="shared" si="26"/>
        <v>0</v>
      </c>
      <c r="AG51" s="79">
        <f t="shared" si="26"/>
        <v>0</v>
      </c>
      <c r="AH51" s="79">
        <f t="shared" si="26"/>
        <v>0</v>
      </c>
      <c r="AI51" s="80">
        <f t="shared" si="26"/>
        <v>0</v>
      </c>
    </row>
    <row r="52" spans="2:35" ht="9">
      <c r="B52" s="70"/>
      <c r="C52" s="86"/>
      <c r="D52" s="89" t="s">
        <v>361</v>
      </c>
      <c r="E52" s="78"/>
      <c r="F52" s="79"/>
      <c r="G52" s="184"/>
      <c r="H52" s="78">
        <f>'E-1-4'!D29/1000</f>
        <v>0</v>
      </c>
      <c r="I52" s="79">
        <f t="shared" si="27"/>
        <v>0</v>
      </c>
      <c r="J52" s="79">
        <f t="shared" si="27"/>
        <v>0</v>
      </c>
      <c r="K52" s="79">
        <f t="shared" si="26"/>
        <v>0</v>
      </c>
      <c r="L52" s="79">
        <f t="shared" si="26"/>
        <v>0</v>
      </c>
      <c r="M52" s="79">
        <f t="shared" si="26"/>
        <v>0</v>
      </c>
      <c r="N52" s="79">
        <f t="shared" si="26"/>
        <v>0</v>
      </c>
      <c r="O52" s="79">
        <f t="shared" si="26"/>
        <v>0</v>
      </c>
      <c r="P52" s="79">
        <f t="shared" si="26"/>
        <v>0</v>
      </c>
      <c r="Q52" s="79">
        <f t="shared" si="26"/>
        <v>0</v>
      </c>
      <c r="R52" s="79">
        <f t="shared" si="26"/>
        <v>0</v>
      </c>
      <c r="S52" s="79">
        <f t="shared" si="26"/>
        <v>0</v>
      </c>
      <c r="T52" s="79">
        <f t="shared" si="26"/>
        <v>0</v>
      </c>
      <c r="U52" s="79">
        <f t="shared" si="26"/>
        <v>0</v>
      </c>
      <c r="V52" s="79">
        <f t="shared" si="26"/>
        <v>0</v>
      </c>
      <c r="W52" s="79">
        <f t="shared" si="26"/>
        <v>0</v>
      </c>
      <c r="X52" s="79">
        <f t="shared" si="26"/>
        <v>0</v>
      </c>
      <c r="Y52" s="79">
        <f t="shared" si="26"/>
        <v>0</v>
      </c>
      <c r="Z52" s="79">
        <f t="shared" si="26"/>
        <v>0</v>
      </c>
      <c r="AA52" s="79">
        <f t="shared" si="26"/>
        <v>0</v>
      </c>
      <c r="AB52" s="79">
        <f t="shared" si="26"/>
        <v>0</v>
      </c>
      <c r="AC52" s="79">
        <f t="shared" si="26"/>
        <v>0</v>
      </c>
      <c r="AD52" s="79">
        <f t="shared" si="26"/>
        <v>0</v>
      </c>
      <c r="AE52" s="79">
        <f t="shared" si="26"/>
        <v>0</v>
      </c>
      <c r="AF52" s="79">
        <f t="shared" si="26"/>
        <v>0</v>
      </c>
      <c r="AG52" s="79">
        <f t="shared" si="26"/>
        <v>0</v>
      </c>
      <c r="AH52" s="79">
        <f t="shared" si="26"/>
        <v>0</v>
      </c>
      <c r="AI52" s="80">
        <f t="shared" si="26"/>
        <v>0</v>
      </c>
    </row>
    <row r="53" spans="2:35" ht="9">
      <c r="B53" s="70"/>
      <c r="C53" s="407"/>
      <c r="D53" s="89" t="s">
        <v>360</v>
      </c>
      <c r="E53" s="78"/>
      <c r="F53" s="79"/>
      <c r="G53" s="184"/>
      <c r="H53" s="78">
        <f>'E-1-4'!D30/1000</f>
        <v>0</v>
      </c>
      <c r="I53" s="79">
        <f t="shared" si="27"/>
        <v>0</v>
      </c>
      <c r="J53" s="79">
        <f t="shared" si="27"/>
        <v>0</v>
      </c>
      <c r="K53" s="79">
        <f t="shared" si="26"/>
        <v>0</v>
      </c>
      <c r="L53" s="79">
        <f t="shared" si="26"/>
        <v>0</v>
      </c>
      <c r="M53" s="79">
        <f t="shared" si="26"/>
        <v>0</v>
      </c>
      <c r="N53" s="79">
        <f t="shared" si="26"/>
        <v>0</v>
      </c>
      <c r="O53" s="79">
        <f t="shared" si="26"/>
        <v>0</v>
      </c>
      <c r="P53" s="79">
        <f t="shared" si="26"/>
        <v>0</v>
      </c>
      <c r="Q53" s="79">
        <f t="shared" si="26"/>
        <v>0</v>
      </c>
      <c r="R53" s="79">
        <f t="shared" si="26"/>
        <v>0</v>
      </c>
      <c r="S53" s="79">
        <f t="shared" si="26"/>
        <v>0</v>
      </c>
      <c r="T53" s="79">
        <f t="shared" si="26"/>
        <v>0</v>
      </c>
      <c r="U53" s="79">
        <f t="shared" si="26"/>
        <v>0</v>
      </c>
      <c r="V53" s="79">
        <f t="shared" si="26"/>
        <v>0</v>
      </c>
      <c r="W53" s="79">
        <f t="shared" si="26"/>
        <v>0</v>
      </c>
      <c r="X53" s="79">
        <f t="shared" si="26"/>
        <v>0</v>
      </c>
      <c r="Y53" s="79">
        <f t="shared" si="26"/>
        <v>0</v>
      </c>
      <c r="Z53" s="79">
        <f t="shared" si="26"/>
        <v>0</v>
      </c>
      <c r="AA53" s="79">
        <f t="shared" si="26"/>
        <v>0</v>
      </c>
      <c r="AB53" s="79">
        <f t="shared" si="26"/>
        <v>0</v>
      </c>
      <c r="AC53" s="79">
        <f t="shared" si="26"/>
        <v>0</v>
      </c>
      <c r="AD53" s="79">
        <f t="shared" si="26"/>
        <v>0</v>
      </c>
      <c r="AE53" s="79">
        <f t="shared" si="26"/>
        <v>0</v>
      </c>
      <c r="AF53" s="79">
        <f t="shared" si="26"/>
        <v>0</v>
      </c>
      <c r="AG53" s="79">
        <f t="shared" si="26"/>
        <v>0</v>
      </c>
      <c r="AH53" s="79">
        <f t="shared" si="26"/>
        <v>0</v>
      </c>
      <c r="AI53" s="80">
        <f t="shared" si="26"/>
        <v>0</v>
      </c>
    </row>
    <row r="54" spans="2:35" ht="9">
      <c r="B54" s="70"/>
      <c r="C54" s="88" t="s">
        <v>75</v>
      </c>
      <c r="D54" s="89" t="s">
        <v>224</v>
      </c>
      <c r="E54" s="78"/>
      <c r="F54" s="79"/>
      <c r="G54" s="184"/>
      <c r="H54" s="78">
        <f>'E-1-4'!D31/1000</f>
        <v>0</v>
      </c>
      <c r="I54" s="79">
        <f t="shared" si="27"/>
        <v>0</v>
      </c>
      <c r="J54" s="79">
        <f t="shared" si="27"/>
        <v>0</v>
      </c>
      <c r="K54" s="79">
        <f aca="true" t="shared" si="28" ref="K54:AI54">J54</f>
        <v>0</v>
      </c>
      <c r="L54" s="79">
        <f t="shared" si="28"/>
        <v>0</v>
      </c>
      <c r="M54" s="79">
        <f t="shared" si="28"/>
        <v>0</v>
      </c>
      <c r="N54" s="79">
        <f t="shared" si="28"/>
        <v>0</v>
      </c>
      <c r="O54" s="79">
        <f t="shared" si="28"/>
        <v>0</v>
      </c>
      <c r="P54" s="79">
        <f t="shared" si="28"/>
        <v>0</v>
      </c>
      <c r="Q54" s="79">
        <f t="shared" si="28"/>
        <v>0</v>
      </c>
      <c r="R54" s="79">
        <f t="shared" si="28"/>
        <v>0</v>
      </c>
      <c r="S54" s="79">
        <f t="shared" si="28"/>
        <v>0</v>
      </c>
      <c r="T54" s="79">
        <f t="shared" si="28"/>
        <v>0</v>
      </c>
      <c r="U54" s="79">
        <f t="shared" si="28"/>
        <v>0</v>
      </c>
      <c r="V54" s="79">
        <f t="shared" si="28"/>
        <v>0</v>
      </c>
      <c r="W54" s="79">
        <f t="shared" si="28"/>
        <v>0</v>
      </c>
      <c r="X54" s="79">
        <f t="shared" si="28"/>
        <v>0</v>
      </c>
      <c r="Y54" s="79">
        <f t="shared" si="28"/>
        <v>0</v>
      </c>
      <c r="Z54" s="79">
        <f t="shared" si="28"/>
        <v>0</v>
      </c>
      <c r="AA54" s="79">
        <f t="shared" si="28"/>
        <v>0</v>
      </c>
      <c r="AB54" s="79">
        <f t="shared" si="28"/>
        <v>0</v>
      </c>
      <c r="AC54" s="79">
        <f t="shared" si="28"/>
        <v>0</v>
      </c>
      <c r="AD54" s="79">
        <f t="shared" si="28"/>
        <v>0</v>
      </c>
      <c r="AE54" s="79">
        <f t="shared" si="28"/>
        <v>0</v>
      </c>
      <c r="AF54" s="79">
        <f t="shared" si="28"/>
        <v>0</v>
      </c>
      <c r="AG54" s="79">
        <f t="shared" si="28"/>
        <v>0</v>
      </c>
      <c r="AH54" s="79">
        <f t="shared" si="28"/>
        <v>0</v>
      </c>
      <c r="AI54" s="80">
        <f t="shared" si="28"/>
        <v>0</v>
      </c>
    </row>
    <row r="55" spans="2:35" ht="9">
      <c r="B55" s="70"/>
      <c r="C55" s="86"/>
      <c r="D55" s="89" t="s">
        <v>225</v>
      </c>
      <c r="E55" s="78"/>
      <c r="F55" s="79"/>
      <c r="G55" s="184"/>
      <c r="H55" s="78">
        <f>'E-1-4'!D32/1000</f>
        <v>0</v>
      </c>
      <c r="I55" s="79">
        <f aca="true" t="shared" si="29" ref="I55:I62">H55</f>
        <v>0</v>
      </c>
      <c r="J55" s="79">
        <f aca="true" t="shared" si="30" ref="J55:AI55">I55</f>
        <v>0</v>
      </c>
      <c r="K55" s="79">
        <f t="shared" si="30"/>
        <v>0</v>
      </c>
      <c r="L55" s="79">
        <f t="shared" si="30"/>
        <v>0</v>
      </c>
      <c r="M55" s="79">
        <f t="shared" si="30"/>
        <v>0</v>
      </c>
      <c r="N55" s="79">
        <f t="shared" si="30"/>
        <v>0</v>
      </c>
      <c r="O55" s="79">
        <f t="shared" si="30"/>
        <v>0</v>
      </c>
      <c r="P55" s="79">
        <f t="shared" si="30"/>
        <v>0</v>
      </c>
      <c r="Q55" s="79">
        <f t="shared" si="30"/>
        <v>0</v>
      </c>
      <c r="R55" s="79">
        <f t="shared" si="30"/>
        <v>0</v>
      </c>
      <c r="S55" s="79">
        <f t="shared" si="30"/>
        <v>0</v>
      </c>
      <c r="T55" s="79">
        <f t="shared" si="30"/>
        <v>0</v>
      </c>
      <c r="U55" s="79">
        <f t="shared" si="30"/>
        <v>0</v>
      </c>
      <c r="V55" s="79">
        <f t="shared" si="30"/>
        <v>0</v>
      </c>
      <c r="W55" s="79">
        <f t="shared" si="30"/>
        <v>0</v>
      </c>
      <c r="X55" s="79">
        <f t="shared" si="30"/>
        <v>0</v>
      </c>
      <c r="Y55" s="79">
        <f t="shared" si="30"/>
        <v>0</v>
      </c>
      <c r="Z55" s="79">
        <f t="shared" si="30"/>
        <v>0</v>
      </c>
      <c r="AA55" s="79">
        <f t="shared" si="30"/>
        <v>0</v>
      </c>
      <c r="AB55" s="79">
        <f t="shared" si="30"/>
        <v>0</v>
      </c>
      <c r="AC55" s="79">
        <f t="shared" si="30"/>
        <v>0</v>
      </c>
      <c r="AD55" s="79">
        <f t="shared" si="30"/>
        <v>0</v>
      </c>
      <c r="AE55" s="79">
        <f t="shared" si="30"/>
        <v>0</v>
      </c>
      <c r="AF55" s="79">
        <f t="shared" si="30"/>
        <v>0</v>
      </c>
      <c r="AG55" s="79">
        <f t="shared" si="30"/>
        <v>0</v>
      </c>
      <c r="AH55" s="79">
        <f t="shared" si="30"/>
        <v>0</v>
      </c>
      <c r="AI55" s="80">
        <f t="shared" si="30"/>
        <v>0</v>
      </c>
    </row>
    <row r="56" spans="2:35" ht="9">
      <c r="B56" s="70"/>
      <c r="C56" s="86"/>
      <c r="D56" s="89" t="s">
        <v>231</v>
      </c>
      <c r="E56" s="78"/>
      <c r="F56" s="79"/>
      <c r="G56" s="184"/>
      <c r="H56" s="78">
        <f>'E-1-4'!D33/1000</f>
        <v>0</v>
      </c>
      <c r="I56" s="79">
        <f t="shared" si="29"/>
        <v>0</v>
      </c>
      <c r="J56" s="79">
        <f aca="true" t="shared" si="31" ref="J56:AI56">I56</f>
        <v>0</v>
      </c>
      <c r="K56" s="79">
        <f t="shared" si="31"/>
        <v>0</v>
      </c>
      <c r="L56" s="79">
        <f t="shared" si="31"/>
        <v>0</v>
      </c>
      <c r="M56" s="79">
        <f t="shared" si="31"/>
        <v>0</v>
      </c>
      <c r="N56" s="79">
        <f t="shared" si="31"/>
        <v>0</v>
      </c>
      <c r="O56" s="79">
        <f t="shared" si="31"/>
        <v>0</v>
      </c>
      <c r="P56" s="79">
        <f t="shared" si="31"/>
        <v>0</v>
      </c>
      <c r="Q56" s="79">
        <f t="shared" si="31"/>
        <v>0</v>
      </c>
      <c r="R56" s="79">
        <f t="shared" si="31"/>
        <v>0</v>
      </c>
      <c r="S56" s="79">
        <f t="shared" si="31"/>
        <v>0</v>
      </c>
      <c r="T56" s="79">
        <f t="shared" si="31"/>
        <v>0</v>
      </c>
      <c r="U56" s="79">
        <f t="shared" si="31"/>
        <v>0</v>
      </c>
      <c r="V56" s="79">
        <f t="shared" si="31"/>
        <v>0</v>
      </c>
      <c r="W56" s="79">
        <f t="shared" si="31"/>
        <v>0</v>
      </c>
      <c r="X56" s="79">
        <f t="shared" si="31"/>
        <v>0</v>
      </c>
      <c r="Y56" s="79">
        <f t="shared" si="31"/>
        <v>0</v>
      </c>
      <c r="Z56" s="79">
        <f t="shared" si="31"/>
        <v>0</v>
      </c>
      <c r="AA56" s="79">
        <f t="shared" si="31"/>
        <v>0</v>
      </c>
      <c r="AB56" s="79">
        <f t="shared" si="31"/>
        <v>0</v>
      </c>
      <c r="AC56" s="79">
        <f t="shared" si="31"/>
        <v>0</v>
      </c>
      <c r="AD56" s="79">
        <f t="shared" si="31"/>
        <v>0</v>
      </c>
      <c r="AE56" s="79">
        <f t="shared" si="31"/>
        <v>0</v>
      </c>
      <c r="AF56" s="79">
        <f t="shared" si="31"/>
        <v>0</v>
      </c>
      <c r="AG56" s="79">
        <f t="shared" si="31"/>
        <v>0</v>
      </c>
      <c r="AH56" s="79">
        <f t="shared" si="31"/>
        <v>0</v>
      </c>
      <c r="AI56" s="80">
        <f t="shared" si="31"/>
        <v>0</v>
      </c>
    </row>
    <row r="57" spans="2:35" ht="9">
      <c r="B57" s="70"/>
      <c r="C57" s="86"/>
      <c r="D57" s="89" t="s">
        <v>232</v>
      </c>
      <c r="E57" s="78"/>
      <c r="F57" s="79"/>
      <c r="G57" s="184"/>
      <c r="H57" s="78">
        <f>'E-1-4'!D34/1000</f>
        <v>0</v>
      </c>
      <c r="I57" s="79">
        <f t="shared" si="29"/>
        <v>0</v>
      </c>
      <c r="J57" s="79">
        <f aca="true" t="shared" si="32" ref="J57:AI57">I57</f>
        <v>0</v>
      </c>
      <c r="K57" s="79">
        <f t="shared" si="32"/>
        <v>0</v>
      </c>
      <c r="L57" s="79">
        <f t="shared" si="32"/>
        <v>0</v>
      </c>
      <c r="M57" s="79">
        <f t="shared" si="32"/>
        <v>0</v>
      </c>
      <c r="N57" s="79">
        <f t="shared" si="32"/>
        <v>0</v>
      </c>
      <c r="O57" s="79">
        <f t="shared" si="32"/>
        <v>0</v>
      </c>
      <c r="P57" s="79">
        <f t="shared" si="32"/>
        <v>0</v>
      </c>
      <c r="Q57" s="79">
        <f t="shared" si="32"/>
        <v>0</v>
      </c>
      <c r="R57" s="79">
        <f t="shared" si="32"/>
        <v>0</v>
      </c>
      <c r="S57" s="79">
        <f t="shared" si="32"/>
        <v>0</v>
      </c>
      <c r="T57" s="79">
        <f t="shared" si="32"/>
        <v>0</v>
      </c>
      <c r="U57" s="79">
        <f t="shared" si="32"/>
        <v>0</v>
      </c>
      <c r="V57" s="79">
        <f t="shared" si="32"/>
        <v>0</v>
      </c>
      <c r="W57" s="79">
        <f t="shared" si="32"/>
        <v>0</v>
      </c>
      <c r="X57" s="79">
        <f t="shared" si="32"/>
        <v>0</v>
      </c>
      <c r="Y57" s="79">
        <f t="shared" si="32"/>
        <v>0</v>
      </c>
      <c r="Z57" s="79">
        <f t="shared" si="32"/>
        <v>0</v>
      </c>
      <c r="AA57" s="79">
        <f t="shared" si="32"/>
        <v>0</v>
      </c>
      <c r="AB57" s="79">
        <f t="shared" si="32"/>
        <v>0</v>
      </c>
      <c r="AC57" s="79">
        <f t="shared" si="32"/>
        <v>0</v>
      </c>
      <c r="AD57" s="79">
        <f t="shared" si="32"/>
        <v>0</v>
      </c>
      <c r="AE57" s="79">
        <f t="shared" si="32"/>
        <v>0</v>
      </c>
      <c r="AF57" s="79">
        <f t="shared" si="32"/>
        <v>0</v>
      </c>
      <c r="AG57" s="79">
        <f t="shared" si="32"/>
        <v>0</v>
      </c>
      <c r="AH57" s="79">
        <f t="shared" si="32"/>
        <v>0</v>
      </c>
      <c r="AI57" s="80">
        <f t="shared" si="32"/>
        <v>0</v>
      </c>
    </row>
    <row r="58" spans="2:35" ht="9">
      <c r="B58" s="70"/>
      <c r="C58" s="86"/>
      <c r="D58" s="89" t="s">
        <v>233</v>
      </c>
      <c r="E58" s="78"/>
      <c r="F58" s="79"/>
      <c r="G58" s="184"/>
      <c r="H58" s="78">
        <f>'E-1-4'!D35/1000</f>
        <v>0</v>
      </c>
      <c r="I58" s="79">
        <f t="shared" si="29"/>
        <v>0</v>
      </c>
      <c r="J58" s="79">
        <f aca="true" t="shared" si="33" ref="J58:AI58">I58</f>
        <v>0</v>
      </c>
      <c r="K58" s="79">
        <f t="shared" si="33"/>
        <v>0</v>
      </c>
      <c r="L58" s="79">
        <f t="shared" si="33"/>
        <v>0</v>
      </c>
      <c r="M58" s="79">
        <f t="shared" si="33"/>
        <v>0</v>
      </c>
      <c r="N58" s="79">
        <f t="shared" si="33"/>
        <v>0</v>
      </c>
      <c r="O58" s="79">
        <f t="shared" si="33"/>
        <v>0</v>
      </c>
      <c r="P58" s="79">
        <f t="shared" si="33"/>
        <v>0</v>
      </c>
      <c r="Q58" s="79">
        <f t="shared" si="33"/>
        <v>0</v>
      </c>
      <c r="R58" s="79">
        <f t="shared" si="33"/>
        <v>0</v>
      </c>
      <c r="S58" s="79">
        <f t="shared" si="33"/>
        <v>0</v>
      </c>
      <c r="T58" s="79">
        <f t="shared" si="33"/>
        <v>0</v>
      </c>
      <c r="U58" s="79">
        <f t="shared" si="33"/>
        <v>0</v>
      </c>
      <c r="V58" s="79">
        <f t="shared" si="33"/>
        <v>0</v>
      </c>
      <c r="W58" s="79">
        <f t="shared" si="33"/>
        <v>0</v>
      </c>
      <c r="X58" s="79">
        <f t="shared" si="33"/>
        <v>0</v>
      </c>
      <c r="Y58" s="79">
        <f t="shared" si="33"/>
        <v>0</v>
      </c>
      <c r="Z58" s="79">
        <f t="shared" si="33"/>
        <v>0</v>
      </c>
      <c r="AA58" s="79">
        <f t="shared" si="33"/>
        <v>0</v>
      </c>
      <c r="AB58" s="79">
        <f t="shared" si="33"/>
        <v>0</v>
      </c>
      <c r="AC58" s="79">
        <f t="shared" si="33"/>
        <v>0</v>
      </c>
      <c r="AD58" s="79">
        <f t="shared" si="33"/>
        <v>0</v>
      </c>
      <c r="AE58" s="79">
        <f t="shared" si="33"/>
        <v>0</v>
      </c>
      <c r="AF58" s="79">
        <f t="shared" si="33"/>
        <v>0</v>
      </c>
      <c r="AG58" s="79">
        <f t="shared" si="33"/>
        <v>0</v>
      </c>
      <c r="AH58" s="79">
        <f t="shared" si="33"/>
        <v>0</v>
      </c>
      <c r="AI58" s="80">
        <f t="shared" si="33"/>
        <v>0</v>
      </c>
    </row>
    <row r="59" spans="2:35" ht="9">
      <c r="B59" s="70"/>
      <c r="C59" s="86"/>
      <c r="D59" s="89" t="s">
        <v>5</v>
      </c>
      <c r="E59" s="78"/>
      <c r="F59" s="79"/>
      <c r="G59" s="184"/>
      <c r="H59" s="78">
        <f>'E-1-4'!D36/1000</f>
        <v>0</v>
      </c>
      <c r="I59" s="79">
        <f t="shared" si="29"/>
        <v>0</v>
      </c>
      <c r="J59" s="79">
        <f aca="true" t="shared" si="34" ref="J59:AI59">I59</f>
        <v>0</v>
      </c>
      <c r="K59" s="79">
        <f t="shared" si="34"/>
        <v>0</v>
      </c>
      <c r="L59" s="79">
        <f t="shared" si="34"/>
        <v>0</v>
      </c>
      <c r="M59" s="79">
        <f t="shared" si="34"/>
        <v>0</v>
      </c>
      <c r="N59" s="79">
        <f t="shared" si="34"/>
        <v>0</v>
      </c>
      <c r="O59" s="79">
        <f t="shared" si="34"/>
        <v>0</v>
      </c>
      <c r="P59" s="79">
        <f t="shared" si="34"/>
        <v>0</v>
      </c>
      <c r="Q59" s="79">
        <f t="shared" si="34"/>
        <v>0</v>
      </c>
      <c r="R59" s="79">
        <f t="shared" si="34"/>
        <v>0</v>
      </c>
      <c r="S59" s="79">
        <f t="shared" si="34"/>
        <v>0</v>
      </c>
      <c r="T59" s="79">
        <f t="shared" si="34"/>
        <v>0</v>
      </c>
      <c r="U59" s="79">
        <f t="shared" si="34"/>
        <v>0</v>
      </c>
      <c r="V59" s="79">
        <f t="shared" si="34"/>
        <v>0</v>
      </c>
      <c r="W59" s="79">
        <f t="shared" si="34"/>
        <v>0</v>
      </c>
      <c r="X59" s="79">
        <f t="shared" si="34"/>
        <v>0</v>
      </c>
      <c r="Y59" s="79">
        <f t="shared" si="34"/>
        <v>0</v>
      </c>
      <c r="Z59" s="79">
        <f t="shared" si="34"/>
        <v>0</v>
      </c>
      <c r="AA59" s="79">
        <f t="shared" si="34"/>
        <v>0</v>
      </c>
      <c r="AB59" s="79">
        <f t="shared" si="34"/>
        <v>0</v>
      </c>
      <c r="AC59" s="79">
        <f t="shared" si="34"/>
        <v>0</v>
      </c>
      <c r="AD59" s="79">
        <f t="shared" si="34"/>
        <v>0</v>
      </c>
      <c r="AE59" s="79">
        <f t="shared" si="34"/>
        <v>0</v>
      </c>
      <c r="AF59" s="79">
        <f t="shared" si="34"/>
        <v>0</v>
      </c>
      <c r="AG59" s="79">
        <f t="shared" si="34"/>
        <v>0</v>
      </c>
      <c r="AH59" s="79">
        <f t="shared" si="34"/>
        <v>0</v>
      </c>
      <c r="AI59" s="80">
        <f t="shared" si="34"/>
        <v>0</v>
      </c>
    </row>
    <row r="60" spans="2:35" ht="9">
      <c r="B60" s="70"/>
      <c r="C60" s="86"/>
      <c r="D60" s="89" t="s">
        <v>361</v>
      </c>
      <c r="E60" s="78"/>
      <c r="F60" s="79"/>
      <c r="G60" s="184"/>
      <c r="H60" s="78">
        <f>'E-1-4'!D37/1000</f>
        <v>0</v>
      </c>
      <c r="I60" s="79">
        <f t="shared" si="29"/>
        <v>0</v>
      </c>
      <c r="J60" s="79">
        <f aca="true" t="shared" si="35" ref="J60:AI61">I60</f>
        <v>0</v>
      </c>
      <c r="K60" s="79">
        <f t="shared" si="35"/>
        <v>0</v>
      </c>
      <c r="L60" s="79">
        <f t="shared" si="35"/>
        <v>0</v>
      </c>
      <c r="M60" s="79">
        <f t="shared" si="35"/>
        <v>0</v>
      </c>
      <c r="N60" s="79">
        <f t="shared" si="35"/>
        <v>0</v>
      </c>
      <c r="O60" s="79">
        <f t="shared" si="35"/>
        <v>0</v>
      </c>
      <c r="P60" s="79">
        <f t="shared" si="35"/>
        <v>0</v>
      </c>
      <c r="Q60" s="79">
        <f t="shared" si="35"/>
        <v>0</v>
      </c>
      <c r="R60" s="79">
        <f t="shared" si="35"/>
        <v>0</v>
      </c>
      <c r="S60" s="79">
        <f t="shared" si="35"/>
        <v>0</v>
      </c>
      <c r="T60" s="79">
        <f t="shared" si="35"/>
        <v>0</v>
      </c>
      <c r="U60" s="79">
        <f t="shared" si="35"/>
        <v>0</v>
      </c>
      <c r="V60" s="79">
        <f t="shared" si="35"/>
        <v>0</v>
      </c>
      <c r="W60" s="79">
        <f t="shared" si="35"/>
        <v>0</v>
      </c>
      <c r="X60" s="79">
        <f t="shared" si="35"/>
        <v>0</v>
      </c>
      <c r="Y60" s="79">
        <f t="shared" si="35"/>
        <v>0</v>
      </c>
      <c r="Z60" s="79">
        <f t="shared" si="35"/>
        <v>0</v>
      </c>
      <c r="AA60" s="79">
        <f t="shared" si="35"/>
        <v>0</v>
      </c>
      <c r="AB60" s="79">
        <f t="shared" si="35"/>
        <v>0</v>
      </c>
      <c r="AC60" s="79">
        <f t="shared" si="35"/>
        <v>0</v>
      </c>
      <c r="AD60" s="79">
        <f t="shared" si="35"/>
        <v>0</v>
      </c>
      <c r="AE60" s="79">
        <f t="shared" si="35"/>
        <v>0</v>
      </c>
      <c r="AF60" s="79">
        <f t="shared" si="35"/>
        <v>0</v>
      </c>
      <c r="AG60" s="79">
        <f t="shared" si="35"/>
        <v>0</v>
      </c>
      <c r="AH60" s="79">
        <f t="shared" si="35"/>
        <v>0</v>
      </c>
      <c r="AI60" s="80">
        <f t="shared" si="35"/>
        <v>0</v>
      </c>
    </row>
    <row r="61" spans="2:35" ht="9">
      <c r="B61" s="70"/>
      <c r="C61" s="86"/>
      <c r="D61" s="89" t="s">
        <v>360</v>
      </c>
      <c r="E61" s="78"/>
      <c r="F61" s="79"/>
      <c r="G61" s="184"/>
      <c r="H61" s="78">
        <f>'E-1-4'!D38/1000</f>
        <v>0</v>
      </c>
      <c r="I61" s="79">
        <f t="shared" si="29"/>
        <v>0</v>
      </c>
      <c r="J61" s="79">
        <f t="shared" si="35"/>
        <v>0</v>
      </c>
      <c r="K61" s="79">
        <f t="shared" si="35"/>
        <v>0</v>
      </c>
      <c r="L61" s="79">
        <f t="shared" si="35"/>
        <v>0</v>
      </c>
      <c r="M61" s="79">
        <f t="shared" si="35"/>
        <v>0</v>
      </c>
      <c r="N61" s="79">
        <f t="shared" si="35"/>
        <v>0</v>
      </c>
      <c r="O61" s="79">
        <f t="shared" si="35"/>
        <v>0</v>
      </c>
      <c r="P61" s="79">
        <f t="shared" si="35"/>
        <v>0</v>
      </c>
      <c r="Q61" s="79">
        <f t="shared" si="35"/>
        <v>0</v>
      </c>
      <c r="R61" s="79">
        <f t="shared" si="35"/>
        <v>0</v>
      </c>
      <c r="S61" s="79">
        <f t="shared" si="35"/>
        <v>0</v>
      </c>
      <c r="T61" s="79">
        <f t="shared" si="35"/>
        <v>0</v>
      </c>
      <c r="U61" s="79">
        <f t="shared" si="35"/>
        <v>0</v>
      </c>
      <c r="V61" s="79">
        <f t="shared" si="35"/>
        <v>0</v>
      </c>
      <c r="W61" s="79">
        <f t="shared" si="35"/>
        <v>0</v>
      </c>
      <c r="X61" s="79">
        <f t="shared" si="35"/>
        <v>0</v>
      </c>
      <c r="Y61" s="79">
        <f t="shared" si="35"/>
        <v>0</v>
      </c>
      <c r="Z61" s="79">
        <f t="shared" si="35"/>
        <v>0</v>
      </c>
      <c r="AA61" s="79">
        <f t="shared" si="35"/>
        <v>0</v>
      </c>
      <c r="AB61" s="79">
        <f t="shared" si="35"/>
        <v>0</v>
      </c>
      <c r="AC61" s="79">
        <f t="shared" si="35"/>
        <v>0</v>
      </c>
      <c r="AD61" s="79">
        <f t="shared" si="35"/>
        <v>0</v>
      </c>
      <c r="AE61" s="79">
        <f t="shared" si="35"/>
        <v>0</v>
      </c>
      <c r="AF61" s="79">
        <f t="shared" si="35"/>
        <v>0</v>
      </c>
      <c r="AG61" s="79">
        <f t="shared" si="35"/>
        <v>0</v>
      </c>
      <c r="AH61" s="79">
        <f t="shared" si="35"/>
        <v>0</v>
      </c>
      <c r="AI61" s="80">
        <f t="shared" si="35"/>
        <v>0</v>
      </c>
    </row>
    <row r="62" spans="2:35" ht="9">
      <c r="B62" s="70"/>
      <c r="C62" s="88" t="s">
        <v>97</v>
      </c>
      <c r="D62" s="89" t="s">
        <v>72</v>
      </c>
      <c r="E62" s="78"/>
      <c r="F62" s="79">
        <f>G62</f>
        <v>1244.4877</v>
      </c>
      <c r="G62" s="184">
        <f>H62</f>
        <v>1244.4877</v>
      </c>
      <c r="H62" s="78">
        <f>SUM('E-1-4'!D39:D40)/1000</f>
        <v>1244.4877</v>
      </c>
      <c r="I62" s="79">
        <f t="shared" si="29"/>
        <v>1244.4877</v>
      </c>
      <c r="J62" s="79">
        <f aca="true" t="shared" si="36" ref="J62:AI64">I62</f>
        <v>1244.4877</v>
      </c>
      <c r="K62" s="79">
        <f t="shared" si="36"/>
        <v>1244.4877</v>
      </c>
      <c r="L62" s="79">
        <f t="shared" si="36"/>
        <v>1244.4877</v>
      </c>
      <c r="M62" s="79">
        <f t="shared" si="36"/>
        <v>1244.4877</v>
      </c>
      <c r="N62" s="79">
        <f t="shared" si="36"/>
        <v>1244.4877</v>
      </c>
      <c r="O62" s="79">
        <f t="shared" si="36"/>
        <v>1244.4877</v>
      </c>
      <c r="P62" s="79">
        <f t="shared" si="36"/>
        <v>1244.4877</v>
      </c>
      <c r="Q62" s="79">
        <f t="shared" si="36"/>
        <v>1244.4877</v>
      </c>
      <c r="R62" s="79">
        <f t="shared" si="36"/>
        <v>1244.4877</v>
      </c>
      <c r="S62" s="79">
        <f t="shared" si="36"/>
        <v>1244.4877</v>
      </c>
      <c r="T62" s="79">
        <f t="shared" si="36"/>
        <v>1244.4877</v>
      </c>
      <c r="U62" s="79">
        <f t="shared" si="36"/>
        <v>1244.4877</v>
      </c>
      <c r="V62" s="79">
        <f t="shared" si="36"/>
        <v>1244.4877</v>
      </c>
      <c r="W62" s="79">
        <f t="shared" si="36"/>
        <v>1244.4877</v>
      </c>
      <c r="X62" s="79">
        <f t="shared" si="36"/>
        <v>1244.4877</v>
      </c>
      <c r="Y62" s="79">
        <f t="shared" si="36"/>
        <v>1244.4877</v>
      </c>
      <c r="Z62" s="79">
        <f t="shared" si="36"/>
        <v>1244.4877</v>
      </c>
      <c r="AA62" s="79">
        <f t="shared" si="36"/>
        <v>1244.4877</v>
      </c>
      <c r="AB62" s="79">
        <f t="shared" si="36"/>
        <v>1244.4877</v>
      </c>
      <c r="AC62" s="79">
        <f t="shared" si="36"/>
        <v>1244.4877</v>
      </c>
      <c r="AD62" s="79">
        <f t="shared" si="36"/>
        <v>1244.4877</v>
      </c>
      <c r="AE62" s="79">
        <f t="shared" si="36"/>
        <v>1244.4877</v>
      </c>
      <c r="AF62" s="79">
        <f t="shared" si="36"/>
        <v>1244.4877</v>
      </c>
      <c r="AG62" s="79">
        <f t="shared" si="36"/>
        <v>1244.4877</v>
      </c>
      <c r="AH62" s="79">
        <f t="shared" si="36"/>
        <v>1244.4877</v>
      </c>
      <c r="AI62" s="80">
        <f t="shared" si="36"/>
        <v>1244.4877</v>
      </c>
    </row>
    <row r="63" spans="2:35" ht="9">
      <c r="B63" s="70"/>
      <c r="C63" s="90"/>
      <c r="D63" s="89" t="s">
        <v>73</v>
      </c>
      <c r="E63" s="78"/>
      <c r="F63" s="79"/>
      <c r="G63" s="184"/>
      <c r="H63" s="78">
        <f aca="true" t="shared" si="37" ref="H63:AI63">IF(G30=0,0,IF(G69/G30&lt;0.05,0,MIN(SUM(G36:G42)*0.05,H30*0.95-SUM(H44:H62,H64:H68))))</f>
        <v>0</v>
      </c>
      <c r="I63" s="136">
        <f t="shared" si="37"/>
        <v>0</v>
      </c>
      <c r="J63" s="79">
        <f t="shared" si="37"/>
        <v>0</v>
      </c>
      <c r="K63" s="79">
        <f t="shared" si="37"/>
        <v>0</v>
      </c>
      <c r="L63" s="79">
        <f t="shared" si="37"/>
        <v>0</v>
      </c>
      <c r="M63" s="79">
        <f t="shared" si="37"/>
        <v>0</v>
      </c>
      <c r="N63" s="79">
        <f t="shared" si="37"/>
        <v>0</v>
      </c>
      <c r="O63" s="79">
        <f t="shared" si="37"/>
        <v>0</v>
      </c>
      <c r="P63" s="79">
        <f t="shared" si="37"/>
        <v>0</v>
      </c>
      <c r="Q63" s="79">
        <f t="shared" si="37"/>
        <v>0</v>
      </c>
      <c r="R63" s="79">
        <f t="shared" si="37"/>
        <v>0</v>
      </c>
      <c r="S63" s="79">
        <f t="shared" si="37"/>
        <v>0</v>
      </c>
      <c r="T63" s="79">
        <f t="shared" si="37"/>
        <v>0</v>
      </c>
      <c r="U63" s="79">
        <f t="shared" si="37"/>
        <v>0</v>
      </c>
      <c r="V63" s="79">
        <f t="shared" si="37"/>
        <v>0</v>
      </c>
      <c r="W63" s="79">
        <f t="shared" si="37"/>
        <v>0</v>
      </c>
      <c r="X63" s="79">
        <f t="shared" si="37"/>
        <v>0</v>
      </c>
      <c r="Y63" s="79">
        <f t="shared" si="37"/>
        <v>0</v>
      </c>
      <c r="Z63" s="79">
        <f t="shared" si="37"/>
        <v>0</v>
      </c>
      <c r="AA63" s="79">
        <f t="shared" si="37"/>
        <v>0</v>
      </c>
      <c r="AB63" s="79">
        <f t="shared" si="37"/>
        <v>0</v>
      </c>
      <c r="AC63" s="79">
        <f t="shared" si="37"/>
        <v>0</v>
      </c>
      <c r="AD63" s="79">
        <f t="shared" si="37"/>
        <v>0</v>
      </c>
      <c r="AE63" s="79">
        <f t="shared" si="37"/>
        <v>0</v>
      </c>
      <c r="AF63" s="79">
        <f t="shared" si="37"/>
        <v>0</v>
      </c>
      <c r="AG63" s="79">
        <f t="shared" si="37"/>
        <v>0</v>
      </c>
      <c r="AH63" s="79">
        <f t="shared" si="37"/>
        <v>0</v>
      </c>
      <c r="AI63" s="80">
        <f t="shared" si="37"/>
        <v>0</v>
      </c>
    </row>
    <row r="64" spans="2:35" ht="9">
      <c r="B64" s="70"/>
      <c r="C64" s="91" t="s">
        <v>74</v>
      </c>
      <c r="D64" s="77"/>
      <c r="E64" s="78"/>
      <c r="F64" s="79"/>
      <c r="G64" s="184"/>
      <c r="H64" s="78">
        <f>'E-1-4'!D41/1000</f>
        <v>0</v>
      </c>
      <c r="I64" s="79">
        <f aca="true" t="shared" si="38" ref="I64:J68">H64</f>
        <v>0</v>
      </c>
      <c r="J64" s="79">
        <f t="shared" si="38"/>
        <v>0</v>
      </c>
      <c r="K64" s="79">
        <f t="shared" si="36"/>
        <v>0</v>
      </c>
      <c r="L64" s="79">
        <f t="shared" si="36"/>
        <v>0</v>
      </c>
      <c r="M64" s="79">
        <f t="shared" si="36"/>
        <v>0</v>
      </c>
      <c r="N64" s="79">
        <f t="shared" si="36"/>
        <v>0</v>
      </c>
      <c r="O64" s="79">
        <f t="shared" si="36"/>
        <v>0</v>
      </c>
      <c r="P64" s="79">
        <f t="shared" si="36"/>
        <v>0</v>
      </c>
      <c r="Q64" s="79">
        <f t="shared" si="36"/>
        <v>0</v>
      </c>
      <c r="R64" s="79">
        <f t="shared" si="36"/>
        <v>0</v>
      </c>
      <c r="S64" s="79">
        <f t="shared" si="36"/>
        <v>0</v>
      </c>
      <c r="T64" s="79">
        <f t="shared" si="36"/>
        <v>0</v>
      </c>
      <c r="U64" s="79">
        <f t="shared" si="36"/>
        <v>0</v>
      </c>
      <c r="V64" s="79">
        <f t="shared" si="36"/>
        <v>0</v>
      </c>
      <c r="W64" s="79">
        <f t="shared" si="36"/>
        <v>0</v>
      </c>
      <c r="X64" s="79">
        <f t="shared" si="36"/>
        <v>0</v>
      </c>
      <c r="Y64" s="79">
        <f t="shared" si="36"/>
        <v>0</v>
      </c>
      <c r="Z64" s="79">
        <f t="shared" si="36"/>
        <v>0</v>
      </c>
      <c r="AA64" s="79">
        <f t="shared" si="36"/>
        <v>0</v>
      </c>
      <c r="AB64" s="79">
        <f t="shared" si="36"/>
        <v>0</v>
      </c>
      <c r="AC64" s="79">
        <f t="shared" si="36"/>
        <v>0</v>
      </c>
      <c r="AD64" s="79">
        <f t="shared" si="36"/>
        <v>0</v>
      </c>
      <c r="AE64" s="79">
        <f t="shared" si="36"/>
        <v>0</v>
      </c>
      <c r="AF64" s="79">
        <f t="shared" si="36"/>
        <v>0</v>
      </c>
      <c r="AG64" s="79">
        <f t="shared" si="36"/>
        <v>0</v>
      </c>
      <c r="AH64" s="79">
        <f t="shared" si="36"/>
        <v>0</v>
      </c>
      <c r="AI64" s="80">
        <f t="shared" si="36"/>
        <v>0</v>
      </c>
    </row>
    <row r="65" spans="2:35" ht="9">
      <c r="B65" s="70"/>
      <c r="C65" s="91" t="s">
        <v>236</v>
      </c>
      <c r="D65" s="77"/>
      <c r="E65" s="78"/>
      <c r="F65" s="79"/>
      <c r="G65" s="184"/>
      <c r="H65" s="78">
        <f>'E-1-4'!D42/1000</f>
        <v>0</v>
      </c>
      <c r="I65" s="79">
        <f t="shared" si="38"/>
        <v>0</v>
      </c>
      <c r="J65" s="79">
        <f t="shared" si="38"/>
        <v>0</v>
      </c>
      <c r="K65" s="79">
        <f aca="true" t="shared" si="39" ref="K65:AI65">J65</f>
        <v>0</v>
      </c>
      <c r="L65" s="79">
        <f t="shared" si="39"/>
        <v>0</v>
      </c>
      <c r="M65" s="79">
        <f t="shared" si="39"/>
        <v>0</v>
      </c>
      <c r="N65" s="79">
        <f t="shared" si="39"/>
        <v>0</v>
      </c>
      <c r="O65" s="79">
        <f t="shared" si="39"/>
        <v>0</v>
      </c>
      <c r="P65" s="79">
        <f t="shared" si="39"/>
        <v>0</v>
      </c>
      <c r="Q65" s="79">
        <f t="shared" si="39"/>
        <v>0</v>
      </c>
      <c r="R65" s="79">
        <f t="shared" si="39"/>
        <v>0</v>
      </c>
      <c r="S65" s="79">
        <f t="shared" si="39"/>
        <v>0</v>
      </c>
      <c r="T65" s="79">
        <f t="shared" si="39"/>
        <v>0</v>
      </c>
      <c r="U65" s="79">
        <f t="shared" si="39"/>
        <v>0</v>
      </c>
      <c r="V65" s="79">
        <f t="shared" si="39"/>
        <v>0</v>
      </c>
      <c r="W65" s="79">
        <f t="shared" si="39"/>
        <v>0</v>
      </c>
      <c r="X65" s="79">
        <f t="shared" si="39"/>
        <v>0</v>
      </c>
      <c r="Y65" s="79">
        <f t="shared" si="39"/>
        <v>0</v>
      </c>
      <c r="Z65" s="79">
        <f t="shared" si="39"/>
        <v>0</v>
      </c>
      <c r="AA65" s="79">
        <f t="shared" si="39"/>
        <v>0</v>
      </c>
      <c r="AB65" s="79">
        <f t="shared" si="39"/>
        <v>0</v>
      </c>
      <c r="AC65" s="79">
        <f t="shared" si="39"/>
        <v>0</v>
      </c>
      <c r="AD65" s="79">
        <f t="shared" si="39"/>
        <v>0</v>
      </c>
      <c r="AE65" s="79">
        <f t="shared" si="39"/>
        <v>0</v>
      </c>
      <c r="AF65" s="79">
        <f t="shared" si="39"/>
        <v>0</v>
      </c>
      <c r="AG65" s="79">
        <f t="shared" si="39"/>
        <v>0</v>
      </c>
      <c r="AH65" s="79">
        <f t="shared" si="39"/>
        <v>0</v>
      </c>
      <c r="AI65" s="80">
        <f t="shared" si="39"/>
        <v>0</v>
      </c>
    </row>
    <row r="66" spans="2:35" ht="9">
      <c r="B66" s="70"/>
      <c r="C66" s="91" t="s">
        <v>76</v>
      </c>
      <c r="D66" s="77"/>
      <c r="E66" s="78"/>
      <c r="F66" s="79"/>
      <c r="G66" s="184"/>
      <c r="H66" s="78">
        <f>'E-1-4'!D43/1000</f>
        <v>0</v>
      </c>
      <c r="I66" s="79">
        <f t="shared" si="38"/>
        <v>0</v>
      </c>
      <c r="J66" s="79">
        <f t="shared" si="38"/>
        <v>0</v>
      </c>
      <c r="K66" s="79">
        <f aca="true" t="shared" si="40" ref="K66:AI68">J66</f>
        <v>0</v>
      </c>
      <c r="L66" s="79">
        <f t="shared" si="40"/>
        <v>0</v>
      </c>
      <c r="M66" s="79">
        <f t="shared" si="40"/>
        <v>0</v>
      </c>
      <c r="N66" s="79">
        <f t="shared" si="40"/>
        <v>0</v>
      </c>
      <c r="O66" s="79">
        <f t="shared" si="40"/>
        <v>0</v>
      </c>
      <c r="P66" s="79">
        <f t="shared" si="40"/>
        <v>0</v>
      </c>
      <c r="Q66" s="79">
        <f t="shared" si="40"/>
        <v>0</v>
      </c>
      <c r="R66" s="79">
        <f t="shared" si="40"/>
        <v>0</v>
      </c>
      <c r="S66" s="79">
        <f t="shared" si="40"/>
        <v>0</v>
      </c>
      <c r="T66" s="79">
        <f t="shared" si="40"/>
        <v>0</v>
      </c>
      <c r="U66" s="79">
        <f t="shared" si="40"/>
        <v>0</v>
      </c>
      <c r="V66" s="79">
        <f t="shared" si="40"/>
        <v>0</v>
      </c>
      <c r="W66" s="79">
        <f t="shared" si="40"/>
        <v>0</v>
      </c>
      <c r="X66" s="79">
        <f t="shared" si="40"/>
        <v>0</v>
      </c>
      <c r="Y66" s="79">
        <f t="shared" si="40"/>
        <v>0</v>
      </c>
      <c r="Z66" s="79">
        <f t="shared" si="40"/>
        <v>0</v>
      </c>
      <c r="AA66" s="79">
        <f t="shared" si="40"/>
        <v>0</v>
      </c>
      <c r="AB66" s="79">
        <f t="shared" si="40"/>
        <v>0</v>
      </c>
      <c r="AC66" s="79">
        <f t="shared" si="40"/>
        <v>0</v>
      </c>
      <c r="AD66" s="79">
        <f t="shared" si="40"/>
        <v>0</v>
      </c>
      <c r="AE66" s="79">
        <f t="shared" si="40"/>
        <v>0</v>
      </c>
      <c r="AF66" s="79">
        <f t="shared" si="40"/>
        <v>0</v>
      </c>
      <c r="AG66" s="79">
        <f t="shared" si="40"/>
        <v>0</v>
      </c>
      <c r="AH66" s="79">
        <f t="shared" si="40"/>
        <v>0</v>
      </c>
      <c r="AI66" s="80">
        <f t="shared" si="40"/>
        <v>0</v>
      </c>
    </row>
    <row r="67" spans="2:35" ht="9">
      <c r="B67" s="70"/>
      <c r="C67" s="91" t="s">
        <v>77</v>
      </c>
      <c r="D67" s="77"/>
      <c r="E67" s="78"/>
      <c r="F67" s="79"/>
      <c r="G67" s="184"/>
      <c r="H67" s="78">
        <f>'E-1-4'!D44/1000</f>
        <v>0</v>
      </c>
      <c r="I67" s="79">
        <f t="shared" si="38"/>
        <v>0</v>
      </c>
      <c r="J67" s="79">
        <f t="shared" si="38"/>
        <v>0</v>
      </c>
      <c r="K67" s="79">
        <f t="shared" si="40"/>
        <v>0</v>
      </c>
      <c r="L67" s="79">
        <f t="shared" si="40"/>
        <v>0</v>
      </c>
      <c r="M67" s="79">
        <f t="shared" si="40"/>
        <v>0</v>
      </c>
      <c r="N67" s="79">
        <f t="shared" si="40"/>
        <v>0</v>
      </c>
      <c r="O67" s="79">
        <f t="shared" si="40"/>
        <v>0</v>
      </c>
      <c r="P67" s="79">
        <f t="shared" si="40"/>
        <v>0</v>
      </c>
      <c r="Q67" s="79">
        <f t="shared" si="40"/>
        <v>0</v>
      </c>
      <c r="R67" s="79">
        <f t="shared" si="40"/>
        <v>0</v>
      </c>
      <c r="S67" s="79">
        <f t="shared" si="40"/>
        <v>0</v>
      </c>
      <c r="T67" s="79">
        <f t="shared" si="40"/>
        <v>0</v>
      </c>
      <c r="U67" s="79">
        <f t="shared" si="40"/>
        <v>0</v>
      </c>
      <c r="V67" s="79">
        <f t="shared" si="40"/>
        <v>0</v>
      </c>
      <c r="W67" s="79">
        <f t="shared" si="40"/>
        <v>0</v>
      </c>
      <c r="X67" s="79">
        <f t="shared" si="40"/>
        <v>0</v>
      </c>
      <c r="Y67" s="79">
        <f t="shared" si="40"/>
        <v>0</v>
      </c>
      <c r="Z67" s="79">
        <f t="shared" si="40"/>
        <v>0</v>
      </c>
      <c r="AA67" s="79">
        <f t="shared" si="40"/>
        <v>0</v>
      </c>
      <c r="AB67" s="79">
        <f t="shared" si="40"/>
        <v>0</v>
      </c>
      <c r="AC67" s="79">
        <f t="shared" si="40"/>
        <v>0</v>
      </c>
      <c r="AD67" s="79">
        <f t="shared" si="40"/>
        <v>0</v>
      </c>
      <c r="AE67" s="79">
        <f t="shared" si="40"/>
        <v>0</v>
      </c>
      <c r="AF67" s="79">
        <f t="shared" si="40"/>
        <v>0</v>
      </c>
      <c r="AG67" s="79">
        <f t="shared" si="40"/>
        <v>0</v>
      </c>
      <c r="AH67" s="79">
        <f t="shared" si="40"/>
        <v>0</v>
      </c>
      <c r="AI67" s="80">
        <f t="shared" si="40"/>
        <v>0</v>
      </c>
    </row>
    <row r="68" spans="2:35" ht="9">
      <c r="B68" s="70"/>
      <c r="C68" s="92" t="s">
        <v>114</v>
      </c>
      <c r="D68" s="93"/>
      <c r="E68" s="94"/>
      <c r="F68" s="95"/>
      <c r="G68" s="203"/>
      <c r="H68" s="78">
        <f>SUM('E-1-4'!D45:D46)/1000</f>
        <v>0</v>
      </c>
      <c r="I68" s="95">
        <f t="shared" si="38"/>
        <v>0</v>
      </c>
      <c r="J68" s="95">
        <f t="shared" si="38"/>
        <v>0</v>
      </c>
      <c r="K68" s="95">
        <f t="shared" si="40"/>
        <v>0</v>
      </c>
      <c r="L68" s="95">
        <f t="shared" si="40"/>
        <v>0</v>
      </c>
      <c r="M68" s="95">
        <f t="shared" si="40"/>
        <v>0</v>
      </c>
      <c r="N68" s="95">
        <f t="shared" si="40"/>
        <v>0</v>
      </c>
      <c r="O68" s="95">
        <f t="shared" si="40"/>
        <v>0</v>
      </c>
      <c r="P68" s="95">
        <f t="shared" si="40"/>
        <v>0</v>
      </c>
      <c r="Q68" s="95">
        <f t="shared" si="40"/>
        <v>0</v>
      </c>
      <c r="R68" s="95">
        <f t="shared" si="40"/>
        <v>0</v>
      </c>
      <c r="S68" s="95">
        <f t="shared" si="40"/>
        <v>0</v>
      </c>
      <c r="T68" s="95">
        <f t="shared" si="40"/>
        <v>0</v>
      </c>
      <c r="U68" s="95">
        <f t="shared" si="40"/>
        <v>0</v>
      </c>
      <c r="V68" s="95">
        <f t="shared" si="40"/>
        <v>0</v>
      </c>
      <c r="W68" s="95">
        <f t="shared" si="40"/>
        <v>0</v>
      </c>
      <c r="X68" s="95">
        <f t="shared" si="40"/>
        <v>0</v>
      </c>
      <c r="Y68" s="95">
        <f t="shared" si="40"/>
        <v>0</v>
      </c>
      <c r="Z68" s="95">
        <f t="shared" si="40"/>
        <v>0</v>
      </c>
      <c r="AA68" s="95">
        <f t="shared" si="40"/>
        <v>0</v>
      </c>
      <c r="AB68" s="95">
        <f t="shared" si="40"/>
        <v>0</v>
      </c>
      <c r="AC68" s="95">
        <f t="shared" si="40"/>
        <v>0</v>
      </c>
      <c r="AD68" s="95">
        <f t="shared" si="40"/>
        <v>0</v>
      </c>
      <c r="AE68" s="95">
        <f t="shared" si="40"/>
        <v>0</v>
      </c>
      <c r="AF68" s="95">
        <f t="shared" si="40"/>
        <v>0</v>
      </c>
      <c r="AG68" s="95">
        <f t="shared" si="40"/>
        <v>0</v>
      </c>
      <c r="AH68" s="95">
        <f t="shared" si="40"/>
        <v>0</v>
      </c>
      <c r="AI68" s="96">
        <f t="shared" si="40"/>
        <v>0</v>
      </c>
    </row>
    <row r="69" spans="2:35" ht="9">
      <c r="B69" s="49" t="s">
        <v>116</v>
      </c>
      <c r="C69" s="50"/>
      <c r="D69" s="66"/>
      <c r="E69" s="67">
        <f>E30-E43</f>
        <v>0</v>
      </c>
      <c r="F69" s="68">
        <f aca="true" t="shared" si="41" ref="F69:AI69">F30-F43</f>
        <v>-1244.4877</v>
      </c>
      <c r="G69" s="188">
        <f t="shared" si="41"/>
        <v>-1244.4877</v>
      </c>
      <c r="H69" s="67">
        <f t="shared" si="41"/>
        <v>-1244.4877</v>
      </c>
      <c r="I69" s="194">
        <f t="shared" si="41"/>
        <v>-1244.4877</v>
      </c>
      <c r="J69" s="68">
        <f t="shared" si="41"/>
        <v>-1244.4877</v>
      </c>
      <c r="K69" s="68">
        <f t="shared" si="41"/>
        <v>-1244.4877</v>
      </c>
      <c r="L69" s="68">
        <f t="shared" si="41"/>
        <v>-1244.4877</v>
      </c>
      <c r="M69" s="68">
        <f t="shared" si="41"/>
        <v>-1244.4877</v>
      </c>
      <c r="N69" s="68">
        <f t="shared" si="41"/>
        <v>-1244.4877</v>
      </c>
      <c r="O69" s="68">
        <f t="shared" si="41"/>
        <v>-1244.4877</v>
      </c>
      <c r="P69" s="68">
        <f t="shared" si="41"/>
        <v>-1244.4877</v>
      </c>
      <c r="Q69" s="68">
        <f t="shared" si="41"/>
        <v>-1244.4877</v>
      </c>
      <c r="R69" s="68">
        <f t="shared" si="41"/>
        <v>-1244.4877</v>
      </c>
      <c r="S69" s="68">
        <f t="shared" si="41"/>
        <v>-1244.4877</v>
      </c>
      <c r="T69" s="68">
        <f t="shared" si="41"/>
        <v>-1244.4877</v>
      </c>
      <c r="U69" s="68">
        <f t="shared" si="41"/>
        <v>-1244.4877</v>
      </c>
      <c r="V69" s="68">
        <f t="shared" si="41"/>
        <v>-1244.4877</v>
      </c>
      <c r="W69" s="68">
        <f t="shared" si="41"/>
        <v>-1244.4877</v>
      </c>
      <c r="X69" s="68">
        <f t="shared" si="41"/>
        <v>-1244.4877</v>
      </c>
      <c r="Y69" s="68">
        <f t="shared" si="41"/>
        <v>-1244.4877</v>
      </c>
      <c r="Z69" s="68">
        <f t="shared" si="41"/>
        <v>-1244.4877</v>
      </c>
      <c r="AA69" s="68">
        <f t="shared" si="41"/>
        <v>-1244.4877</v>
      </c>
      <c r="AB69" s="68">
        <f t="shared" si="41"/>
        <v>-1244.4877</v>
      </c>
      <c r="AC69" s="68">
        <f t="shared" si="41"/>
        <v>-1244.4877</v>
      </c>
      <c r="AD69" s="68">
        <f t="shared" si="41"/>
        <v>-1244.4877</v>
      </c>
      <c r="AE69" s="68">
        <f t="shared" si="41"/>
        <v>-1244.4877</v>
      </c>
      <c r="AF69" s="68">
        <f t="shared" si="41"/>
        <v>-1244.4877</v>
      </c>
      <c r="AG69" s="68">
        <f t="shared" si="41"/>
        <v>-1244.4877</v>
      </c>
      <c r="AH69" s="68">
        <f t="shared" si="41"/>
        <v>-1244.4877</v>
      </c>
      <c r="AI69" s="69">
        <f t="shared" si="41"/>
        <v>-1244.4877</v>
      </c>
    </row>
    <row r="70" spans="2:35" ht="9">
      <c r="B70" s="100" t="s">
        <v>245</v>
      </c>
      <c r="C70" s="71" t="s">
        <v>239</v>
      </c>
      <c r="D70" s="72"/>
      <c r="E70" s="73">
        <f aca="true" t="shared" si="42" ref="E70:AI70">IF(E29&lt;=1,0,IF(E69-D70&lt;0,D71,IF(E69-D70-D71&gt;0,0,ABS(E69-D70-D71))))</f>
        <v>0</v>
      </c>
      <c r="F70" s="74">
        <f t="shared" si="42"/>
        <v>0</v>
      </c>
      <c r="G70" s="183">
        <f t="shared" si="42"/>
        <v>0</v>
      </c>
      <c r="H70" s="73">
        <f t="shared" si="42"/>
        <v>0</v>
      </c>
      <c r="I70" s="191">
        <f t="shared" si="42"/>
        <v>0</v>
      </c>
      <c r="J70" s="74">
        <f t="shared" si="42"/>
        <v>1244.4877</v>
      </c>
      <c r="K70" s="74">
        <f t="shared" si="42"/>
        <v>1244.4877</v>
      </c>
      <c r="L70" s="74">
        <f t="shared" si="42"/>
        <v>1244.4877</v>
      </c>
      <c r="M70" s="74">
        <f t="shared" si="42"/>
        <v>1244.4877</v>
      </c>
      <c r="N70" s="74">
        <f t="shared" si="42"/>
        <v>1244.4877</v>
      </c>
      <c r="O70" s="74">
        <f t="shared" si="42"/>
        <v>1244.4877</v>
      </c>
      <c r="P70" s="74">
        <f t="shared" si="42"/>
        <v>1244.4877</v>
      </c>
      <c r="Q70" s="74">
        <f t="shared" si="42"/>
        <v>1244.4877</v>
      </c>
      <c r="R70" s="74">
        <f t="shared" si="42"/>
        <v>1244.4877</v>
      </c>
      <c r="S70" s="74">
        <f t="shared" si="42"/>
        <v>1244.4877</v>
      </c>
      <c r="T70" s="74">
        <f t="shared" si="42"/>
        <v>1244.4877</v>
      </c>
      <c r="U70" s="74">
        <f t="shared" si="42"/>
        <v>1244.4877</v>
      </c>
      <c r="V70" s="74">
        <f t="shared" si="42"/>
        <v>1244.4877</v>
      </c>
      <c r="W70" s="74">
        <f t="shared" si="42"/>
        <v>1244.4877</v>
      </c>
      <c r="X70" s="74">
        <f t="shared" si="42"/>
        <v>1244.4877</v>
      </c>
      <c r="Y70" s="74">
        <f t="shared" si="42"/>
        <v>1244.4877</v>
      </c>
      <c r="Z70" s="74">
        <f t="shared" si="42"/>
        <v>1244.4877</v>
      </c>
      <c r="AA70" s="74">
        <f t="shared" si="42"/>
        <v>1244.4877</v>
      </c>
      <c r="AB70" s="74">
        <f t="shared" si="42"/>
        <v>1244.4877</v>
      </c>
      <c r="AC70" s="74">
        <f t="shared" si="42"/>
        <v>1244.4877</v>
      </c>
      <c r="AD70" s="74">
        <f t="shared" si="42"/>
        <v>1244.4877</v>
      </c>
      <c r="AE70" s="74">
        <f t="shared" si="42"/>
        <v>1244.4877</v>
      </c>
      <c r="AF70" s="74">
        <f t="shared" si="42"/>
        <v>1244.4877</v>
      </c>
      <c r="AG70" s="74">
        <f t="shared" si="42"/>
        <v>1244.4877</v>
      </c>
      <c r="AH70" s="74">
        <f t="shared" si="42"/>
        <v>1244.4877</v>
      </c>
      <c r="AI70" s="75">
        <f t="shared" si="42"/>
        <v>1244.4877</v>
      </c>
    </row>
    <row r="71" spans="2:35" ht="9">
      <c r="B71" s="70"/>
      <c r="C71" s="76" t="s">
        <v>240</v>
      </c>
      <c r="D71" s="77"/>
      <c r="E71" s="78">
        <f aca="true" t="shared" si="43" ref="E71:AI71">IF(E29&lt;=0,0,IF(E69-D70-D71&lt;0,D72,IF(E69-SUM(D70:D72)&gt;0,0,ABS(E69-SUM(D70:D72)))))</f>
        <v>0</v>
      </c>
      <c r="F71" s="79">
        <f t="shared" si="43"/>
        <v>0</v>
      </c>
      <c r="G71" s="184">
        <f t="shared" si="43"/>
        <v>0</v>
      </c>
      <c r="H71" s="78">
        <f t="shared" si="43"/>
        <v>0</v>
      </c>
      <c r="I71" s="136">
        <f t="shared" si="43"/>
        <v>1244.4877</v>
      </c>
      <c r="J71" s="79">
        <f t="shared" si="43"/>
        <v>1244.4877</v>
      </c>
      <c r="K71" s="79">
        <f t="shared" si="43"/>
        <v>1244.4877</v>
      </c>
      <c r="L71" s="79">
        <f t="shared" si="43"/>
        <v>1244.4877</v>
      </c>
      <c r="M71" s="79">
        <f t="shared" si="43"/>
        <v>1244.4877</v>
      </c>
      <c r="N71" s="79">
        <f t="shared" si="43"/>
        <v>1244.4877</v>
      </c>
      <c r="O71" s="79">
        <f t="shared" si="43"/>
        <v>1244.4877</v>
      </c>
      <c r="P71" s="79">
        <f t="shared" si="43"/>
        <v>1244.4877</v>
      </c>
      <c r="Q71" s="79">
        <f t="shared" si="43"/>
        <v>1244.4877</v>
      </c>
      <c r="R71" s="79">
        <f t="shared" si="43"/>
        <v>1244.4877</v>
      </c>
      <c r="S71" s="79">
        <f t="shared" si="43"/>
        <v>1244.4877</v>
      </c>
      <c r="T71" s="79">
        <f t="shared" si="43"/>
        <v>1244.4877</v>
      </c>
      <c r="U71" s="79">
        <f t="shared" si="43"/>
        <v>1244.4877</v>
      </c>
      <c r="V71" s="79">
        <f t="shared" si="43"/>
        <v>1244.4877</v>
      </c>
      <c r="W71" s="79">
        <f t="shared" si="43"/>
        <v>1244.4877</v>
      </c>
      <c r="X71" s="79">
        <f t="shared" si="43"/>
        <v>1244.4877</v>
      </c>
      <c r="Y71" s="79">
        <f t="shared" si="43"/>
        <v>1244.4877</v>
      </c>
      <c r="Z71" s="79">
        <f t="shared" si="43"/>
        <v>1244.4877</v>
      </c>
      <c r="AA71" s="79">
        <f t="shared" si="43"/>
        <v>1244.4877</v>
      </c>
      <c r="AB71" s="79">
        <f t="shared" si="43"/>
        <v>1244.4877</v>
      </c>
      <c r="AC71" s="79">
        <f t="shared" si="43"/>
        <v>1244.4877</v>
      </c>
      <c r="AD71" s="79">
        <f t="shared" si="43"/>
        <v>1244.4877</v>
      </c>
      <c r="AE71" s="79">
        <f t="shared" si="43"/>
        <v>1244.4877</v>
      </c>
      <c r="AF71" s="79">
        <f t="shared" si="43"/>
        <v>1244.4877</v>
      </c>
      <c r="AG71" s="79">
        <f t="shared" si="43"/>
        <v>1244.4877</v>
      </c>
      <c r="AH71" s="79">
        <f t="shared" si="43"/>
        <v>1244.4877</v>
      </c>
      <c r="AI71" s="80">
        <f t="shared" si="43"/>
        <v>1244.4877</v>
      </c>
    </row>
    <row r="72" spans="2:35" ht="9">
      <c r="B72" s="70"/>
      <c r="C72" s="76" t="s">
        <v>241</v>
      </c>
      <c r="D72" s="77"/>
      <c r="E72" s="78">
        <f aca="true" t="shared" si="44" ref="E72:AI72">IF(E29&lt;=-1,0,IF(E69-SUM(D70:D72)&lt;0,D73,IF(E69-SUM(D70:D73)&gt;0,0,ABS(E69-SUM(D70:D73)))))</f>
        <v>0</v>
      </c>
      <c r="F72" s="79">
        <f t="shared" si="44"/>
        <v>0</v>
      </c>
      <c r="G72" s="184">
        <f t="shared" si="44"/>
        <v>0</v>
      </c>
      <c r="H72" s="78">
        <f t="shared" si="44"/>
        <v>1244.4877</v>
      </c>
      <c r="I72" s="136">
        <f t="shared" si="44"/>
        <v>1244.4877</v>
      </c>
      <c r="J72" s="79">
        <f t="shared" si="44"/>
        <v>1244.4877</v>
      </c>
      <c r="K72" s="79">
        <f t="shared" si="44"/>
        <v>1244.4877</v>
      </c>
      <c r="L72" s="79">
        <f t="shared" si="44"/>
        <v>1244.4877</v>
      </c>
      <c r="M72" s="79">
        <f t="shared" si="44"/>
        <v>1244.4877</v>
      </c>
      <c r="N72" s="79">
        <f t="shared" si="44"/>
        <v>1244.4877</v>
      </c>
      <c r="O72" s="79">
        <f t="shared" si="44"/>
        <v>1244.4877</v>
      </c>
      <c r="P72" s="79">
        <f t="shared" si="44"/>
        <v>1244.4877</v>
      </c>
      <c r="Q72" s="79">
        <f t="shared" si="44"/>
        <v>1244.4877</v>
      </c>
      <c r="R72" s="79">
        <f t="shared" si="44"/>
        <v>1244.4877</v>
      </c>
      <c r="S72" s="79">
        <f t="shared" si="44"/>
        <v>1244.4877</v>
      </c>
      <c r="T72" s="79">
        <f t="shared" si="44"/>
        <v>1244.4877</v>
      </c>
      <c r="U72" s="79">
        <f t="shared" si="44"/>
        <v>1244.4877</v>
      </c>
      <c r="V72" s="79">
        <f t="shared" si="44"/>
        <v>1244.4877</v>
      </c>
      <c r="W72" s="79">
        <f t="shared" si="44"/>
        <v>1244.4877</v>
      </c>
      <c r="X72" s="79">
        <f t="shared" si="44"/>
        <v>1244.4877</v>
      </c>
      <c r="Y72" s="79">
        <f t="shared" si="44"/>
        <v>1244.4877</v>
      </c>
      <c r="Z72" s="79">
        <f t="shared" si="44"/>
        <v>1244.4877</v>
      </c>
      <c r="AA72" s="79">
        <f t="shared" si="44"/>
        <v>1244.4877</v>
      </c>
      <c r="AB72" s="79">
        <f t="shared" si="44"/>
        <v>1244.4877</v>
      </c>
      <c r="AC72" s="79">
        <f t="shared" si="44"/>
        <v>1244.4877</v>
      </c>
      <c r="AD72" s="79">
        <f t="shared" si="44"/>
        <v>1244.4877</v>
      </c>
      <c r="AE72" s="79">
        <f t="shared" si="44"/>
        <v>1244.4877</v>
      </c>
      <c r="AF72" s="79">
        <f t="shared" si="44"/>
        <v>1244.4877</v>
      </c>
      <c r="AG72" s="79">
        <f t="shared" si="44"/>
        <v>1244.4877</v>
      </c>
      <c r="AH72" s="79">
        <f t="shared" si="44"/>
        <v>1244.4877</v>
      </c>
      <c r="AI72" s="80">
        <f t="shared" si="44"/>
        <v>1244.4877</v>
      </c>
    </row>
    <row r="73" spans="2:35" ht="9">
      <c r="B73" s="70"/>
      <c r="C73" s="76" t="s">
        <v>242</v>
      </c>
      <c r="D73" s="77"/>
      <c r="E73" s="78">
        <f aca="true" t="shared" si="45" ref="E73:AI73">IF(E29&lt;=-2,0,IF(E69-SUM(D70:D73)&lt;0,D74,IF(E69-SUM(D70:D74)&gt;0,0,ABS(E69-SUM(D70:D74)))))</f>
        <v>0</v>
      </c>
      <c r="F73" s="79">
        <f t="shared" si="45"/>
        <v>0</v>
      </c>
      <c r="G73" s="184">
        <f t="shared" si="45"/>
        <v>1244.4877</v>
      </c>
      <c r="H73" s="78">
        <f t="shared" si="45"/>
        <v>1244.4877</v>
      </c>
      <c r="I73" s="136">
        <f t="shared" si="45"/>
        <v>1244.4877</v>
      </c>
      <c r="J73" s="79">
        <f t="shared" si="45"/>
        <v>1244.4877</v>
      </c>
      <c r="K73" s="79">
        <f t="shared" si="45"/>
        <v>1244.4877</v>
      </c>
      <c r="L73" s="79">
        <f t="shared" si="45"/>
        <v>1244.4877</v>
      </c>
      <c r="M73" s="79">
        <f t="shared" si="45"/>
        <v>1244.4877</v>
      </c>
      <c r="N73" s="79">
        <f t="shared" si="45"/>
        <v>1244.4877</v>
      </c>
      <c r="O73" s="79">
        <f t="shared" si="45"/>
        <v>1244.4877</v>
      </c>
      <c r="P73" s="79">
        <f t="shared" si="45"/>
        <v>1244.4877</v>
      </c>
      <c r="Q73" s="79">
        <f t="shared" si="45"/>
        <v>1244.4877</v>
      </c>
      <c r="R73" s="79">
        <f t="shared" si="45"/>
        <v>1244.4877</v>
      </c>
      <c r="S73" s="79">
        <f t="shared" si="45"/>
        <v>1244.4877</v>
      </c>
      <c r="T73" s="79">
        <f t="shared" si="45"/>
        <v>1244.4877</v>
      </c>
      <c r="U73" s="79">
        <f t="shared" si="45"/>
        <v>1244.4877</v>
      </c>
      <c r="V73" s="79">
        <f t="shared" si="45"/>
        <v>1244.4877</v>
      </c>
      <c r="W73" s="79">
        <f t="shared" si="45"/>
        <v>1244.4877</v>
      </c>
      <c r="X73" s="79">
        <f t="shared" si="45"/>
        <v>1244.4877</v>
      </c>
      <c r="Y73" s="79">
        <f t="shared" si="45"/>
        <v>1244.4877</v>
      </c>
      <c r="Z73" s="79">
        <f t="shared" si="45"/>
        <v>1244.4877</v>
      </c>
      <c r="AA73" s="79">
        <f t="shared" si="45"/>
        <v>1244.4877</v>
      </c>
      <c r="AB73" s="79">
        <f t="shared" si="45"/>
        <v>1244.4877</v>
      </c>
      <c r="AC73" s="79">
        <f t="shared" si="45"/>
        <v>1244.4877</v>
      </c>
      <c r="AD73" s="79">
        <f t="shared" si="45"/>
        <v>1244.4877</v>
      </c>
      <c r="AE73" s="79">
        <f t="shared" si="45"/>
        <v>1244.4877</v>
      </c>
      <c r="AF73" s="79">
        <f t="shared" si="45"/>
        <v>1244.4877</v>
      </c>
      <c r="AG73" s="79">
        <f t="shared" si="45"/>
        <v>1244.4877</v>
      </c>
      <c r="AH73" s="79">
        <f t="shared" si="45"/>
        <v>1244.4877</v>
      </c>
      <c r="AI73" s="80">
        <f t="shared" si="45"/>
        <v>1244.4877</v>
      </c>
    </row>
    <row r="74" spans="2:35" ht="9">
      <c r="B74" s="99"/>
      <c r="C74" s="81" t="s">
        <v>243</v>
      </c>
      <c r="D74" s="82"/>
      <c r="E74" s="83">
        <f>IF(E69&lt;0,ABS(E69),0)</f>
        <v>0</v>
      </c>
      <c r="F74" s="84">
        <f aca="true" t="shared" si="46" ref="F74:AI74">IF(F69&lt;0,ABS(F69),0)</f>
        <v>1244.4877</v>
      </c>
      <c r="G74" s="185">
        <f t="shared" si="46"/>
        <v>1244.4877</v>
      </c>
      <c r="H74" s="83">
        <f t="shared" si="46"/>
        <v>1244.4877</v>
      </c>
      <c r="I74" s="192">
        <f t="shared" si="46"/>
        <v>1244.4877</v>
      </c>
      <c r="J74" s="84">
        <f t="shared" si="46"/>
        <v>1244.4877</v>
      </c>
      <c r="K74" s="84">
        <f t="shared" si="46"/>
        <v>1244.4877</v>
      </c>
      <c r="L74" s="84">
        <f t="shared" si="46"/>
        <v>1244.4877</v>
      </c>
      <c r="M74" s="84">
        <f t="shared" si="46"/>
        <v>1244.4877</v>
      </c>
      <c r="N74" s="84">
        <f t="shared" si="46"/>
        <v>1244.4877</v>
      </c>
      <c r="O74" s="84">
        <f t="shared" si="46"/>
        <v>1244.4877</v>
      </c>
      <c r="P74" s="84">
        <f t="shared" si="46"/>
        <v>1244.4877</v>
      </c>
      <c r="Q74" s="84">
        <f t="shared" si="46"/>
        <v>1244.4877</v>
      </c>
      <c r="R74" s="84">
        <f t="shared" si="46"/>
        <v>1244.4877</v>
      </c>
      <c r="S74" s="84">
        <f t="shared" si="46"/>
        <v>1244.4877</v>
      </c>
      <c r="T74" s="84">
        <f t="shared" si="46"/>
        <v>1244.4877</v>
      </c>
      <c r="U74" s="84">
        <f t="shared" si="46"/>
        <v>1244.4877</v>
      </c>
      <c r="V74" s="84">
        <f t="shared" si="46"/>
        <v>1244.4877</v>
      </c>
      <c r="W74" s="84">
        <f t="shared" si="46"/>
        <v>1244.4877</v>
      </c>
      <c r="X74" s="84">
        <f t="shared" si="46"/>
        <v>1244.4877</v>
      </c>
      <c r="Y74" s="84">
        <f t="shared" si="46"/>
        <v>1244.4877</v>
      </c>
      <c r="Z74" s="84">
        <f t="shared" si="46"/>
        <v>1244.4877</v>
      </c>
      <c r="AA74" s="84">
        <f t="shared" si="46"/>
        <v>1244.4877</v>
      </c>
      <c r="AB74" s="84">
        <f t="shared" si="46"/>
        <v>1244.4877</v>
      </c>
      <c r="AC74" s="84">
        <f t="shared" si="46"/>
        <v>1244.4877</v>
      </c>
      <c r="AD74" s="84">
        <f t="shared" si="46"/>
        <v>1244.4877</v>
      </c>
      <c r="AE74" s="84">
        <f t="shared" si="46"/>
        <v>1244.4877</v>
      </c>
      <c r="AF74" s="84">
        <f t="shared" si="46"/>
        <v>1244.4877</v>
      </c>
      <c r="AG74" s="84">
        <f t="shared" si="46"/>
        <v>1244.4877</v>
      </c>
      <c r="AH74" s="84">
        <f t="shared" si="46"/>
        <v>1244.4877</v>
      </c>
      <c r="AI74" s="85">
        <f t="shared" si="46"/>
        <v>1244.4877</v>
      </c>
    </row>
    <row r="75" spans="2:35" ht="9">
      <c r="B75" s="49" t="s">
        <v>244</v>
      </c>
      <c r="C75" s="50"/>
      <c r="D75" s="66"/>
      <c r="E75" s="67">
        <f aca="true" t="shared" si="47" ref="E75:AI75">IF(E69-SUM(D70:D74)&lt;0,0,E69-SUM(D70:D74))</f>
        <v>0</v>
      </c>
      <c r="F75" s="68">
        <f t="shared" si="47"/>
        <v>0</v>
      </c>
      <c r="G75" s="188">
        <f t="shared" si="47"/>
        <v>0</v>
      </c>
      <c r="H75" s="67">
        <f t="shared" si="47"/>
        <v>0</v>
      </c>
      <c r="I75" s="194">
        <f t="shared" si="47"/>
        <v>0</v>
      </c>
      <c r="J75" s="68">
        <f t="shared" si="47"/>
        <v>0</v>
      </c>
      <c r="K75" s="68">
        <f t="shared" si="47"/>
        <v>0</v>
      </c>
      <c r="L75" s="68">
        <f t="shared" si="47"/>
        <v>0</v>
      </c>
      <c r="M75" s="68">
        <f t="shared" si="47"/>
        <v>0</v>
      </c>
      <c r="N75" s="68">
        <f t="shared" si="47"/>
        <v>0</v>
      </c>
      <c r="O75" s="68">
        <f t="shared" si="47"/>
        <v>0</v>
      </c>
      <c r="P75" s="68">
        <f t="shared" si="47"/>
        <v>0</v>
      </c>
      <c r="Q75" s="68">
        <f t="shared" si="47"/>
        <v>0</v>
      </c>
      <c r="R75" s="68">
        <f t="shared" si="47"/>
        <v>0</v>
      </c>
      <c r="S75" s="68">
        <f t="shared" si="47"/>
        <v>0</v>
      </c>
      <c r="T75" s="68">
        <f t="shared" si="47"/>
        <v>0</v>
      </c>
      <c r="U75" s="68">
        <f t="shared" si="47"/>
        <v>0</v>
      </c>
      <c r="V75" s="68">
        <f t="shared" si="47"/>
        <v>0</v>
      </c>
      <c r="W75" s="68">
        <f t="shared" si="47"/>
        <v>0</v>
      </c>
      <c r="X75" s="68">
        <f t="shared" si="47"/>
        <v>0</v>
      </c>
      <c r="Y75" s="68">
        <f t="shared" si="47"/>
        <v>0</v>
      </c>
      <c r="Z75" s="68">
        <f t="shared" si="47"/>
        <v>0</v>
      </c>
      <c r="AA75" s="68">
        <f t="shared" si="47"/>
        <v>0</v>
      </c>
      <c r="AB75" s="68">
        <f t="shared" si="47"/>
        <v>0</v>
      </c>
      <c r="AC75" s="68">
        <f t="shared" si="47"/>
        <v>0</v>
      </c>
      <c r="AD75" s="68">
        <f t="shared" si="47"/>
        <v>0</v>
      </c>
      <c r="AE75" s="68">
        <f t="shared" si="47"/>
        <v>0</v>
      </c>
      <c r="AF75" s="68">
        <f t="shared" si="47"/>
        <v>0</v>
      </c>
      <c r="AG75" s="68">
        <f t="shared" si="47"/>
        <v>0</v>
      </c>
      <c r="AH75" s="68">
        <f t="shared" si="47"/>
        <v>0</v>
      </c>
      <c r="AI75" s="69">
        <f t="shared" si="47"/>
        <v>0</v>
      </c>
    </row>
    <row r="76" spans="2:35" ht="9">
      <c r="B76" s="49" t="s">
        <v>91</v>
      </c>
      <c r="C76" s="97" t="s">
        <v>122</v>
      </c>
      <c r="D76" s="98">
        <v>0.4205</v>
      </c>
      <c r="E76" s="67">
        <f aca="true" t="shared" si="48" ref="E76:AI76">E75*$D$76</f>
        <v>0</v>
      </c>
      <c r="F76" s="68">
        <f t="shared" si="48"/>
        <v>0</v>
      </c>
      <c r="G76" s="188">
        <f t="shared" si="48"/>
        <v>0</v>
      </c>
      <c r="H76" s="67">
        <f t="shared" si="48"/>
        <v>0</v>
      </c>
      <c r="I76" s="194">
        <f t="shared" si="48"/>
        <v>0</v>
      </c>
      <c r="J76" s="68">
        <f t="shared" si="48"/>
        <v>0</v>
      </c>
      <c r="K76" s="68">
        <f t="shared" si="48"/>
        <v>0</v>
      </c>
      <c r="L76" s="68">
        <f t="shared" si="48"/>
        <v>0</v>
      </c>
      <c r="M76" s="68">
        <f t="shared" si="48"/>
        <v>0</v>
      </c>
      <c r="N76" s="68">
        <f t="shared" si="48"/>
        <v>0</v>
      </c>
      <c r="O76" s="68">
        <f t="shared" si="48"/>
        <v>0</v>
      </c>
      <c r="P76" s="68">
        <f t="shared" si="48"/>
        <v>0</v>
      </c>
      <c r="Q76" s="68">
        <f t="shared" si="48"/>
        <v>0</v>
      </c>
      <c r="R76" s="68">
        <f t="shared" si="48"/>
        <v>0</v>
      </c>
      <c r="S76" s="68">
        <f t="shared" si="48"/>
        <v>0</v>
      </c>
      <c r="T76" s="68">
        <f t="shared" si="48"/>
        <v>0</v>
      </c>
      <c r="U76" s="68">
        <f t="shared" si="48"/>
        <v>0</v>
      </c>
      <c r="V76" s="68">
        <f t="shared" si="48"/>
        <v>0</v>
      </c>
      <c r="W76" s="68">
        <f t="shared" si="48"/>
        <v>0</v>
      </c>
      <c r="X76" s="68">
        <f t="shared" si="48"/>
        <v>0</v>
      </c>
      <c r="Y76" s="68">
        <f t="shared" si="48"/>
        <v>0</v>
      </c>
      <c r="Z76" s="68">
        <f t="shared" si="48"/>
        <v>0</v>
      </c>
      <c r="AA76" s="68">
        <f t="shared" si="48"/>
        <v>0</v>
      </c>
      <c r="AB76" s="68">
        <f t="shared" si="48"/>
        <v>0</v>
      </c>
      <c r="AC76" s="68">
        <f t="shared" si="48"/>
        <v>0</v>
      </c>
      <c r="AD76" s="68">
        <f t="shared" si="48"/>
        <v>0</v>
      </c>
      <c r="AE76" s="68">
        <f t="shared" si="48"/>
        <v>0</v>
      </c>
      <c r="AF76" s="68">
        <f t="shared" si="48"/>
        <v>0</v>
      </c>
      <c r="AG76" s="68">
        <f t="shared" si="48"/>
        <v>0</v>
      </c>
      <c r="AH76" s="68">
        <f t="shared" si="48"/>
        <v>0</v>
      </c>
      <c r="AI76" s="69">
        <f t="shared" si="48"/>
        <v>0</v>
      </c>
    </row>
    <row r="77" spans="2:35" ht="9">
      <c r="B77" s="49" t="s">
        <v>117</v>
      </c>
      <c r="C77" s="50"/>
      <c r="D77" s="66"/>
      <c r="E77" s="67">
        <f>E69-E76</f>
        <v>0</v>
      </c>
      <c r="F77" s="68">
        <f aca="true" t="shared" si="49" ref="F77:AI77">F69-F76</f>
        <v>-1244.4877</v>
      </c>
      <c r="G77" s="188">
        <f t="shared" si="49"/>
        <v>-1244.4877</v>
      </c>
      <c r="H77" s="67">
        <f t="shared" si="49"/>
        <v>-1244.4877</v>
      </c>
      <c r="I77" s="194">
        <f t="shared" si="49"/>
        <v>-1244.4877</v>
      </c>
      <c r="J77" s="68">
        <f t="shared" si="49"/>
        <v>-1244.4877</v>
      </c>
      <c r="K77" s="68">
        <f t="shared" si="49"/>
        <v>-1244.4877</v>
      </c>
      <c r="L77" s="68">
        <f t="shared" si="49"/>
        <v>-1244.4877</v>
      </c>
      <c r="M77" s="68">
        <f t="shared" si="49"/>
        <v>-1244.4877</v>
      </c>
      <c r="N77" s="68">
        <f t="shared" si="49"/>
        <v>-1244.4877</v>
      </c>
      <c r="O77" s="68">
        <f t="shared" si="49"/>
        <v>-1244.4877</v>
      </c>
      <c r="P77" s="68">
        <f t="shared" si="49"/>
        <v>-1244.4877</v>
      </c>
      <c r="Q77" s="68">
        <f t="shared" si="49"/>
        <v>-1244.4877</v>
      </c>
      <c r="R77" s="68">
        <f t="shared" si="49"/>
        <v>-1244.4877</v>
      </c>
      <c r="S77" s="68">
        <f t="shared" si="49"/>
        <v>-1244.4877</v>
      </c>
      <c r="T77" s="68">
        <f t="shared" si="49"/>
        <v>-1244.4877</v>
      </c>
      <c r="U77" s="68">
        <f t="shared" si="49"/>
        <v>-1244.4877</v>
      </c>
      <c r="V77" s="68">
        <f t="shared" si="49"/>
        <v>-1244.4877</v>
      </c>
      <c r="W77" s="68">
        <f t="shared" si="49"/>
        <v>-1244.4877</v>
      </c>
      <c r="X77" s="68">
        <f t="shared" si="49"/>
        <v>-1244.4877</v>
      </c>
      <c r="Y77" s="68">
        <f t="shared" si="49"/>
        <v>-1244.4877</v>
      </c>
      <c r="Z77" s="68">
        <f t="shared" si="49"/>
        <v>-1244.4877</v>
      </c>
      <c r="AA77" s="68">
        <f t="shared" si="49"/>
        <v>-1244.4877</v>
      </c>
      <c r="AB77" s="68">
        <f t="shared" si="49"/>
        <v>-1244.4877</v>
      </c>
      <c r="AC77" s="68">
        <f t="shared" si="49"/>
        <v>-1244.4877</v>
      </c>
      <c r="AD77" s="68">
        <f t="shared" si="49"/>
        <v>-1244.4877</v>
      </c>
      <c r="AE77" s="68">
        <f t="shared" si="49"/>
        <v>-1244.4877</v>
      </c>
      <c r="AF77" s="68">
        <f t="shared" si="49"/>
        <v>-1244.4877</v>
      </c>
      <c r="AG77" s="68">
        <f t="shared" si="49"/>
        <v>-1244.4877</v>
      </c>
      <c r="AH77" s="68">
        <f t="shared" si="49"/>
        <v>-1244.4877</v>
      </c>
      <c r="AI77" s="69">
        <f t="shared" si="49"/>
        <v>-1244.4877</v>
      </c>
    </row>
    <row r="78" spans="2:35" ht="9">
      <c r="B78" s="49" t="s">
        <v>121</v>
      </c>
      <c r="C78" s="50"/>
      <c r="D78" s="66"/>
      <c r="E78" s="67">
        <f>E77</f>
        <v>0</v>
      </c>
      <c r="F78" s="68">
        <f>E81+F77</f>
        <v>-1244.4877</v>
      </c>
      <c r="G78" s="188">
        <f aca="true" t="shared" si="50" ref="G78:AI78">F81+G77</f>
        <v>-2488.9754</v>
      </c>
      <c r="H78" s="67">
        <f t="shared" si="50"/>
        <v>-3733.4631</v>
      </c>
      <c r="I78" s="194">
        <f t="shared" si="50"/>
        <v>-4977.9508</v>
      </c>
      <c r="J78" s="68">
        <f t="shared" si="50"/>
        <v>-6222.438499999999</v>
      </c>
      <c r="K78" s="68">
        <f t="shared" si="50"/>
        <v>-7466.926199999999</v>
      </c>
      <c r="L78" s="68">
        <f t="shared" si="50"/>
        <v>-8711.4139</v>
      </c>
      <c r="M78" s="68">
        <f t="shared" si="50"/>
        <v>-9955.9016</v>
      </c>
      <c r="N78" s="68">
        <f t="shared" si="50"/>
        <v>-11200.389299999999</v>
      </c>
      <c r="O78" s="68">
        <f t="shared" si="50"/>
        <v>-12444.876999999999</v>
      </c>
      <c r="P78" s="68">
        <f t="shared" si="50"/>
        <v>-13689.364699999998</v>
      </c>
      <c r="Q78" s="68">
        <f t="shared" si="50"/>
        <v>-14933.852399999998</v>
      </c>
      <c r="R78" s="68">
        <f t="shared" si="50"/>
        <v>-16178.340099999998</v>
      </c>
      <c r="S78" s="68">
        <f t="shared" si="50"/>
        <v>-17422.8278</v>
      </c>
      <c r="T78" s="68">
        <f t="shared" si="50"/>
        <v>-18667.3155</v>
      </c>
      <c r="U78" s="68">
        <f t="shared" si="50"/>
        <v>-19911.803200000002</v>
      </c>
      <c r="V78" s="68">
        <f t="shared" si="50"/>
        <v>-21156.290900000004</v>
      </c>
      <c r="W78" s="68">
        <f t="shared" si="50"/>
        <v>-22400.778600000005</v>
      </c>
      <c r="X78" s="68">
        <f t="shared" si="50"/>
        <v>-23645.266300000007</v>
      </c>
      <c r="Y78" s="68">
        <f t="shared" si="50"/>
        <v>-24889.754000000008</v>
      </c>
      <c r="Z78" s="68">
        <f t="shared" si="50"/>
        <v>-26134.24170000001</v>
      </c>
      <c r="AA78" s="68">
        <f t="shared" si="50"/>
        <v>-27378.72940000001</v>
      </c>
      <c r="AB78" s="68">
        <f t="shared" si="50"/>
        <v>-28623.217100000013</v>
      </c>
      <c r="AC78" s="68">
        <f t="shared" si="50"/>
        <v>-29867.704800000014</v>
      </c>
      <c r="AD78" s="68">
        <f t="shared" si="50"/>
        <v>-31112.192500000016</v>
      </c>
      <c r="AE78" s="68">
        <f t="shared" si="50"/>
        <v>-32356.680200000017</v>
      </c>
      <c r="AF78" s="68">
        <f t="shared" si="50"/>
        <v>-33601.167900000015</v>
      </c>
      <c r="AG78" s="68">
        <f t="shared" si="50"/>
        <v>-34845.65560000001</v>
      </c>
      <c r="AH78" s="68">
        <f t="shared" si="50"/>
        <v>-36090.14330000001</v>
      </c>
      <c r="AI78" s="69">
        <f t="shared" si="50"/>
        <v>-37334.63100000001</v>
      </c>
    </row>
    <row r="79" spans="2:35" ht="9">
      <c r="B79" s="49" t="s">
        <v>118</v>
      </c>
      <c r="C79" s="50"/>
      <c r="D79" s="66"/>
      <c r="E79" s="390"/>
      <c r="F79" s="391"/>
      <c r="G79" s="392"/>
      <c r="H79" s="346"/>
      <c r="I79" s="349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50"/>
    </row>
    <row r="80" spans="2:35" ht="9">
      <c r="B80" s="49" t="s">
        <v>119</v>
      </c>
      <c r="C80" s="50"/>
      <c r="D80" s="66"/>
      <c r="E80" s="390"/>
      <c r="F80" s="391"/>
      <c r="G80" s="392"/>
      <c r="H80" s="346"/>
      <c r="I80" s="349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350"/>
    </row>
    <row r="81" spans="2:35" ht="9">
      <c r="B81" s="49" t="s">
        <v>120</v>
      </c>
      <c r="C81" s="50"/>
      <c r="D81" s="66"/>
      <c r="E81" s="67">
        <f>E78-E79-E80</f>
        <v>0</v>
      </c>
      <c r="F81" s="68">
        <f aca="true" t="shared" si="51" ref="F81:AI81">F78-F79-F80</f>
        <v>-1244.4877</v>
      </c>
      <c r="G81" s="188">
        <f t="shared" si="51"/>
        <v>-2488.9754</v>
      </c>
      <c r="H81" s="67">
        <f t="shared" si="51"/>
        <v>-3733.4631</v>
      </c>
      <c r="I81" s="194">
        <f t="shared" si="51"/>
        <v>-4977.9508</v>
      </c>
      <c r="J81" s="68">
        <f t="shared" si="51"/>
        <v>-6222.438499999999</v>
      </c>
      <c r="K81" s="68">
        <f t="shared" si="51"/>
        <v>-7466.926199999999</v>
      </c>
      <c r="L81" s="68">
        <f t="shared" si="51"/>
        <v>-8711.4139</v>
      </c>
      <c r="M81" s="68">
        <f t="shared" si="51"/>
        <v>-9955.9016</v>
      </c>
      <c r="N81" s="68">
        <f t="shared" si="51"/>
        <v>-11200.389299999999</v>
      </c>
      <c r="O81" s="68">
        <f t="shared" si="51"/>
        <v>-12444.876999999999</v>
      </c>
      <c r="P81" s="68">
        <f t="shared" si="51"/>
        <v>-13689.364699999998</v>
      </c>
      <c r="Q81" s="68">
        <f t="shared" si="51"/>
        <v>-14933.852399999998</v>
      </c>
      <c r="R81" s="68">
        <f t="shared" si="51"/>
        <v>-16178.340099999998</v>
      </c>
      <c r="S81" s="68">
        <f t="shared" si="51"/>
        <v>-17422.8278</v>
      </c>
      <c r="T81" s="68">
        <f t="shared" si="51"/>
        <v>-18667.3155</v>
      </c>
      <c r="U81" s="68">
        <f t="shared" si="51"/>
        <v>-19911.803200000002</v>
      </c>
      <c r="V81" s="68">
        <f t="shared" si="51"/>
        <v>-21156.290900000004</v>
      </c>
      <c r="W81" s="68">
        <f t="shared" si="51"/>
        <v>-22400.778600000005</v>
      </c>
      <c r="X81" s="68">
        <f t="shared" si="51"/>
        <v>-23645.266300000007</v>
      </c>
      <c r="Y81" s="68">
        <f t="shared" si="51"/>
        <v>-24889.754000000008</v>
      </c>
      <c r="Z81" s="68">
        <f t="shared" si="51"/>
        <v>-26134.24170000001</v>
      </c>
      <c r="AA81" s="68">
        <f t="shared" si="51"/>
        <v>-27378.72940000001</v>
      </c>
      <c r="AB81" s="68">
        <f t="shared" si="51"/>
        <v>-28623.217100000013</v>
      </c>
      <c r="AC81" s="68">
        <f t="shared" si="51"/>
        <v>-29867.704800000014</v>
      </c>
      <c r="AD81" s="68">
        <f t="shared" si="51"/>
        <v>-31112.192500000016</v>
      </c>
      <c r="AE81" s="68">
        <f t="shared" si="51"/>
        <v>-32356.680200000017</v>
      </c>
      <c r="AF81" s="68">
        <f t="shared" si="51"/>
        <v>-33601.167900000015</v>
      </c>
      <c r="AG81" s="68">
        <f t="shared" si="51"/>
        <v>-34845.65560000001</v>
      </c>
      <c r="AH81" s="68">
        <f t="shared" si="51"/>
        <v>-36090.14330000001</v>
      </c>
      <c r="AI81" s="69">
        <f t="shared" si="51"/>
        <v>-37334.63100000001</v>
      </c>
    </row>
    <row r="82" spans="2:26" ht="8.25">
      <c r="B82" s="46"/>
      <c r="C82" s="46"/>
      <c r="D82" s="46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2:26" ht="8.25">
      <c r="B83" s="46"/>
      <c r="C83" s="46"/>
      <c r="D83" s="46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2:26" ht="8.25">
      <c r="B84" s="46"/>
      <c r="C84" s="46"/>
      <c r="D84" s="46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2:36" s="1" customFormat="1" ht="12.75">
      <c r="B85" s="43" t="s">
        <v>124</v>
      </c>
      <c r="C85" s="43"/>
      <c r="Z85" s="2"/>
      <c r="AC85" s="2"/>
      <c r="AD85" s="2"/>
      <c r="AE85" s="2"/>
      <c r="AF85" s="2"/>
      <c r="AG85" s="2"/>
      <c r="AH85" s="2"/>
      <c r="AI85" s="2"/>
      <c r="AJ85" s="2"/>
    </row>
    <row r="86" spans="2:36" ht="9">
      <c r="B86" s="46"/>
      <c r="C86" s="46"/>
      <c r="Z86" s="48"/>
      <c r="AC86" s="48"/>
      <c r="AD86" s="48"/>
      <c r="AE86" s="48"/>
      <c r="AF86" s="48"/>
      <c r="AG86" s="48"/>
      <c r="AH86" s="48"/>
      <c r="AI86" s="48" t="s">
        <v>135</v>
      </c>
      <c r="AJ86" s="48"/>
    </row>
    <row r="87" spans="2:35" ht="9">
      <c r="B87" s="49"/>
      <c r="C87" s="50"/>
      <c r="D87" s="51" t="s">
        <v>289</v>
      </c>
      <c r="E87" s="52">
        <v>-2</v>
      </c>
      <c r="F87" s="53">
        <v>-1</v>
      </c>
      <c r="G87" s="181">
        <v>0</v>
      </c>
      <c r="H87" s="52">
        <v>1</v>
      </c>
      <c r="I87" s="189">
        <v>2</v>
      </c>
      <c r="J87" s="53">
        <v>3</v>
      </c>
      <c r="K87" s="53">
        <v>4</v>
      </c>
      <c r="L87" s="53">
        <v>5</v>
      </c>
      <c r="M87" s="53">
        <v>6</v>
      </c>
      <c r="N87" s="53">
        <v>7</v>
      </c>
      <c r="O87" s="53">
        <v>8</v>
      </c>
      <c r="P87" s="53">
        <v>9</v>
      </c>
      <c r="Q87" s="53">
        <v>10</v>
      </c>
      <c r="R87" s="53">
        <v>11</v>
      </c>
      <c r="S87" s="53">
        <v>12</v>
      </c>
      <c r="T87" s="53">
        <v>13</v>
      </c>
      <c r="U87" s="53">
        <v>14</v>
      </c>
      <c r="V87" s="53">
        <v>15</v>
      </c>
      <c r="W87" s="53">
        <v>16</v>
      </c>
      <c r="X87" s="53">
        <v>17</v>
      </c>
      <c r="Y87" s="53">
        <v>18</v>
      </c>
      <c r="Z87" s="53">
        <v>19</v>
      </c>
      <c r="AA87" s="53">
        <v>20</v>
      </c>
      <c r="AB87" s="53">
        <v>21</v>
      </c>
      <c r="AC87" s="53">
        <v>22</v>
      </c>
      <c r="AD87" s="53">
        <v>23</v>
      </c>
      <c r="AE87" s="53">
        <v>24</v>
      </c>
      <c r="AF87" s="53">
        <v>25</v>
      </c>
      <c r="AG87" s="53">
        <v>26</v>
      </c>
      <c r="AH87" s="53">
        <v>27</v>
      </c>
      <c r="AI87" s="54">
        <v>28</v>
      </c>
    </row>
    <row r="88" spans="2:35" ht="9">
      <c r="B88" s="55" t="s">
        <v>128</v>
      </c>
      <c r="C88" s="46"/>
      <c r="D88" s="56"/>
      <c r="E88" s="57">
        <f>SUM(E89:E93)</f>
        <v>0</v>
      </c>
      <c r="F88" s="58">
        <f aca="true" t="shared" si="52" ref="F88:AI88">SUM(F89:F93)</f>
        <v>-1244.4877</v>
      </c>
      <c r="G88" s="182">
        <f t="shared" si="52"/>
        <v>-1244.4877</v>
      </c>
      <c r="H88" s="57">
        <f t="shared" si="52"/>
        <v>-1244.4877</v>
      </c>
      <c r="I88" s="190">
        <f t="shared" si="52"/>
        <v>-1244.4877</v>
      </c>
      <c r="J88" s="58">
        <f t="shared" si="52"/>
        <v>-1244.4877</v>
      </c>
      <c r="K88" s="58">
        <f t="shared" si="52"/>
        <v>-1244.4877</v>
      </c>
      <c r="L88" s="58">
        <f t="shared" si="52"/>
        <v>-1244.4877</v>
      </c>
      <c r="M88" s="58">
        <f t="shared" si="52"/>
        <v>-1244.4877</v>
      </c>
      <c r="N88" s="58">
        <f t="shared" si="52"/>
        <v>-1244.4877</v>
      </c>
      <c r="O88" s="58">
        <f t="shared" si="52"/>
        <v>-1244.4877</v>
      </c>
      <c r="P88" s="58">
        <f t="shared" si="52"/>
        <v>-1244.4877</v>
      </c>
      <c r="Q88" s="58">
        <f t="shared" si="52"/>
        <v>-1244.4877</v>
      </c>
      <c r="R88" s="58">
        <f t="shared" si="52"/>
        <v>-1244.4877</v>
      </c>
      <c r="S88" s="58">
        <f t="shared" si="52"/>
        <v>-1244.4877</v>
      </c>
      <c r="T88" s="58">
        <f t="shared" si="52"/>
        <v>-1244.4877</v>
      </c>
      <c r="U88" s="58">
        <f t="shared" si="52"/>
        <v>-1244.4877</v>
      </c>
      <c r="V88" s="58">
        <f t="shared" si="52"/>
        <v>-1244.4877</v>
      </c>
      <c r="W88" s="58">
        <f t="shared" si="52"/>
        <v>-1244.4877</v>
      </c>
      <c r="X88" s="58">
        <f t="shared" si="52"/>
        <v>-1244.4877</v>
      </c>
      <c r="Y88" s="58">
        <f t="shared" si="52"/>
        <v>-1244.4877</v>
      </c>
      <c r="Z88" s="58">
        <f t="shared" si="52"/>
        <v>-1244.4877</v>
      </c>
      <c r="AA88" s="58">
        <f t="shared" si="52"/>
        <v>-1244.4877</v>
      </c>
      <c r="AB88" s="58">
        <f t="shared" si="52"/>
        <v>-1244.4877</v>
      </c>
      <c r="AC88" s="58">
        <f t="shared" si="52"/>
        <v>-1244.4877</v>
      </c>
      <c r="AD88" s="58">
        <f t="shared" si="52"/>
        <v>-1244.4877</v>
      </c>
      <c r="AE88" s="58">
        <f t="shared" si="52"/>
        <v>-1244.4877</v>
      </c>
      <c r="AF88" s="58">
        <f t="shared" si="52"/>
        <v>-1244.4877</v>
      </c>
      <c r="AG88" s="58">
        <f t="shared" si="52"/>
        <v>-1244.4877</v>
      </c>
      <c r="AH88" s="58">
        <f t="shared" si="52"/>
        <v>-1244.4877</v>
      </c>
      <c r="AI88" s="59">
        <f t="shared" si="52"/>
        <v>-1244.4877</v>
      </c>
    </row>
    <row r="89" spans="2:35" ht="9">
      <c r="B89" s="55"/>
      <c r="C89" s="71" t="s">
        <v>123</v>
      </c>
      <c r="D89" s="72"/>
      <c r="E89" s="73">
        <f aca="true" t="shared" si="53" ref="E89:AI89">E77</f>
        <v>0</v>
      </c>
      <c r="F89" s="74">
        <f>F77</f>
        <v>-1244.4877</v>
      </c>
      <c r="G89" s="183">
        <f t="shared" si="53"/>
        <v>-1244.4877</v>
      </c>
      <c r="H89" s="73">
        <f t="shared" si="53"/>
        <v>-1244.4877</v>
      </c>
      <c r="I89" s="191">
        <f t="shared" si="53"/>
        <v>-1244.4877</v>
      </c>
      <c r="J89" s="74">
        <f t="shared" si="53"/>
        <v>-1244.4877</v>
      </c>
      <c r="K89" s="74">
        <f t="shared" si="53"/>
        <v>-1244.4877</v>
      </c>
      <c r="L89" s="74">
        <f t="shared" si="53"/>
        <v>-1244.4877</v>
      </c>
      <c r="M89" s="74">
        <f t="shared" si="53"/>
        <v>-1244.4877</v>
      </c>
      <c r="N89" s="74">
        <f t="shared" si="53"/>
        <v>-1244.4877</v>
      </c>
      <c r="O89" s="74">
        <f t="shared" si="53"/>
        <v>-1244.4877</v>
      </c>
      <c r="P89" s="74">
        <f t="shared" si="53"/>
        <v>-1244.4877</v>
      </c>
      <c r="Q89" s="74">
        <f t="shared" si="53"/>
        <v>-1244.4877</v>
      </c>
      <c r="R89" s="74">
        <f t="shared" si="53"/>
        <v>-1244.4877</v>
      </c>
      <c r="S89" s="74">
        <f t="shared" si="53"/>
        <v>-1244.4877</v>
      </c>
      <c r="T89" s="74">
        <f t="shared" si="53"/>
        <v>-1244.4877</v>
      </c>
      <c r="U89" s="74">
        <f t="shared" si="53"/>
        <v>-1244.4877</v>
      </c>
      <c r="V89" s="74">
        <f t="shared" si="53"/>
        <v>-1244.4877</v>
      </c>
      <c r="W89" s="74">
        <f t="shared" si="53"/>
        <v>-1244.4877</v>
      </c>
      <c r="X89" s="74">
        <f t="shared" si="53"/>
        <v>-1244.4877</v>
      </c>
      <c r="Y89" s="74">
        <f t="shared" si="53"/>
        <v>-1244.4877</v>
      </c>
      <c r="Z89" s="74">
        <f t="shared" si="53"/>
        <v>-1244.4877</v>
      </c>
      <c r="AA89" s="74">
        <f t="shared" si="53"/>
        <v>-1244.4877</v>
      </c>
      <c r="AB89" s="74">
        <f t="shared" si="53"/>
        <v>-1244.4877</v>
      </c>
      <c r="AC89" s="74">
        <f t="shared" si="53"/>
        <v>-1244.4877</v>
      </c>
      <c r="AD89" s="74">
        <f t="shared" si="53"/>
        <v>-1244.4877</v>
      </c>
      <c r="AE89" s="74">
        <f t="shared" si="53"/>
        <v>-1244.4877</v>
      </c>
      <c r="AF89" s="74">
        <f t="shared" si="53"/>
        <v>-1244.4877</v>
      </c>
      <c r="AG89" s="74">
        <f t="shared" si="53"/>
        <v>-1244.4877</v>
      </c>
      <c r="AH89" s="74">
        <f t="shared" si="53"/>
        <v>-1244.4877</v>
      </c>
      <c r="AI89" s="75">
        <f t="shared" si="53"/>
        <v>-1244.4877</v>
      </c>
    </row>
    <row r="90" spans="2:35" ht="9">
      <c r="B90" s="55"/>
      <c r="C90" s="76" t="s">
        <v>67</v>
      </c>
      <c r="D90" s="77"/>
      <c r="E90" s="78">
        <f>E44</f>
        <v>0</v>
      </c>
      <c r="F90" s="79">
        <f aca="true" t="shared" si="54" ref="F90:AI90">F44</f>
        <v>0</v>
      </c>
      <c r="G90" s="184">
        <f t="shared" si="54"/>
        <v>0</v>
      </c>
      <c r="H90" s="78">
        <f t="shared" si="54"/>
        <v>0</v>
      </c>
      <c r="I90" s="136">
        <f t="shared" si="54"/>
        <v>0</v>
      </c>
      <c r="J90" s="79">
        <f t="shared" si="54"/>
        <v>0</v>
      </c>
      <c r="K90" s="79">
        <f t="shared" si="54"/>
        <v>0</v>
      </c>
      <c r="L90" s="79">
        <f t="shared" si="54"/>
        <v>0</v>
      </c>
      <c r="M90" s="79">
        <f t="shared" si="54"/>
        <v>0</v>
      </c>
      <c r="N90" s="79">
        <f t="shared" si="54"/>
        <v>0</v>
      </c>
      <c r="O90" s="79">
        <f t="shared" si="54"/>
        <v>0</v>
      </c>
      <c r="P90" s="79">
        <f t="shared" si="54"/>
        <v>0</v>
      </c>
      <c r="Q90" s="79">
        <f t="shared" si="54"/>
        <v>0</v>
      </c>
      <c r="R90" s="79">
        <f t="shared" si="54"/>
        <v>0</v>
      </c>
      <c r="S90" s="79">
        <f t="shared" si="54"/>
        <v>0</v>
      </c>
      <c r="T90" s="79">
        <f t="shared" si="54"/>
        <v>0</v>
      </c>
      <c r="U90" s="79">
        <f t="shared" si="54"/>
        <v>0</v>
      </c>
      <c r="V90" s="79">
        <f t="shared" si="54"/>
        <v>0</v>
      </c>
      <c r="W90" s="79">
        <f t="shared" si="54"/>
        <v>0</v>
      </c>
      <c r="X90" s="79">
        <f t="shared" si="54"/>
        <v>0</v>
      </c>
      <c r="Y90" s="79">
        <f t="shared" si="54"/>
        <v>0</v>
      </c>
      <c r="Z90" s="79">
        <f t="shared" si="54"/>
        <v>0</v>
      </c>
      <c r="AA90" s="79">
        <f t="shared" si="54"/>
        <v>0</v>
      </c>
      <c r="AB90" s="79">
        <f t="shared" si="54"/>
        <v>0</v>
      </c>
      <c r="AC90" s="79">
        <f t="shared" si="54"/>
        <v>0</v>
      </c>
      <c r="AD90" s="79">
        <f t="shared" si="54"/>
        <v>0</v>
      </c>
      <c r="AE90" s="79">
        <f t="shared" si="54"/>
        <v>0</v>
      </c>
      <c r="AF90" s="79">
        <f t="shared" si="54"/>
        <v>0</v>
      </c>
      <c r="AG90" s="79">
        <f t="shared" si="54"/>
        <v>0</v>
      </c>
      <c r="AH90" s="79">
        <f t="shared" si="54"/>
        <v>0</v>
      </c>
      <c r="AI90" s="80">
        <f t="shared" si="54"/>
        <v>0</v>
      </c>
    </row>
    <row r="91" spans="2:35" ht="9">
      <c r="B91" s="55"/>
      <c r="C91" s="76" t="s">
        <v>85</v>
      </c>
      <c r="D91" s="77"/>
      <c r="E91" s="78"/>
      <c r="F91" s="79"/>
      <c r="G91" s="184"/>
      <c r="H91" s="78"/>
      <c r="I91" s="136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80">
        <f>MIN(-(AI89+AI90+AI101+AI104+AI107)*D76,0)</f>
        <v>0</v>
      </c>
    </row>
    <row r="92" spans="2:35" ht="9">
      <c r="B92" s="55"/>
      <c r="C92" s="76"/>
      <c r="D92" s="77"/>
      <c r="E92" s="78"/>
      <c r="F92" s="79"/>
      <c r="G92" s="184"/>
      <c r="H92" s="78"/>
      <c r="I92" s="136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80"/>
    </row>
    <row r="93" spans="2:35" ht="9">
      <c r="B93" s="55"/>
      <c r="C93" s="81"/>
      <c r="D93" s="82"/>
      <c r="E93" s="83"/>
      <c r="F93" s="84"/>
      <c r="G93" s="185"/>
      <c r="H93" s="83"/>
      <c r="I93" s="192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5"/>
    </row>
    <row r="94" spans="2:35" ht="9">
      <c r="B94" s="60" t="s">
        <v>129</v>
      </c>
      <c r="C94" s="61"/>
      <c r="D94" s="62"/>
      <c r="E94" s="63">
        <f>SUM(E95:E99)</f>
        <v>0</v>
      </c>
      <c r="F94" s="64">
        <f aca="true" t="shared" si="55" ref="F94:AI94">SUM(F95:F99)</f>
        <v>0</v>
      </c>
      <c r="G94" s="186">
        <f t="shared" si="55"/>
        <v>0</v>
      </c>
      <c r="H94" s="63">
        <f t="shared" si="55"/>
        <v>0</v>
      </c>
      <c r="I94" s="193">
        <f t="shared" si="55"/>
        <v>0</v>
      </c>
      <c r="J94" s="64">
        <f t="shared" si="55"/>
        <v>0</v>
      </c>
      <c r="K94" s="64">
        <f t="shared" si="55"/>
        <v>0</v>
      </c>
      <c r="L94" s="64">
        <f t="shared" si="55"/>
        <v>0</v>
      </c>
      <c r="M94" s="64">
        <f t="shared" si="55"/>
        <v>0</v>
      </c>
      <c r="N94" s="64">
        <f t="shared" si="55"/>
        <v>0</v>
      </c>
      <c r="O94" s="64">
        <f t="shared" si="55"/>
        <v>0</v>
      </c>
      <c r="P94" s="64">
        <f t="shared" si="55"/>
        <v>0</v>
      </c>
      <c r="Q94" s="64">
        <f t="shared" si="55"/>
        <v>0</v>
      </c>
      <c r="R94" s="64">
        <f t="shared" si="55"/>
        <v>0</v>
      </c>
      <c r="S94" s="64">
        <f t="shared" si="55"/>
        <v>0</v>
      </c>
      <c r="T94" s="64">
        <f t="shared" si="55"/>
        <v>0</v>
      </c>
      <c r="U94" s="64">
        <f t="shared" si="55"/>
        <v>0</v>
      </c>
      <c r="V94" s="64">
        <f t="shared" si="55"/>
        <v>0</v>
      </c>
      <c r="W94" s="64">
        <f t="shared" si="55"/>
        <v>0</v>
      </c>
      <c r="X94" s="64">
        <f t="shared" si="55"/>
        <v>0</v>
      </c>
      <c r="Y94" s="64">
        <f t="shared" si="55"/>
        <v>0</v>
      </c>
      <c r="Z94" s="64">
        <f t="shared" si="55"/>
        <v>0</v>
      </c>
      <c r="AA94" s="64">
        <f t="shared" si="55"/>
        <v>0</v>
      </c>
      <c r="AB94" s="64">
        <f t="shared" si="55"/>
        <v>0</v>
      </c>
      <c r="AC94" s="64">
        <f t="shared" si="55"/>
        <v>0</v>
      </c>
      <c r="AD94" s="64">
        <f t="shared" si="55"/>
        <v>0</v>
      </c>
      <c r="AE94" s="64">
        <f t="shared" si="55"/>
        <v>0</v>
      </c>
      <c r="AF94" s="64">
        <f t="shared" si="55"/>
        <v>0</v>
      </c>
      <c r="AG94" s="64">
        <f t="shared" si="55"/>
        <v>0</v>
      </c>
      <c r="AH94" s="64">
        <f t="shared" si="55"/>
        <v>0</v>
      </c>
      <c r="AI94" s="65">
        <f t="shared" si="55"/>
        <v>0</v>
      </c>
    </row>
    <row r="95" spans="2:35" ht="9">
      <c r="B95" s="55"/>
      <c r="C95" s="71" t="s">
        <v>246</v>
      </c>
      <c r="D95" s="72"/>
      <c r="E95" s="73">
        <f>-SUM('E-1-2'!E10,'E-1-2'!E11:E13,'E-1-2'!E16:E17,'E-1-2'!E20:E35)/1000</f>
        <v>0</v>
      </c>
      <c r="F95" s="74">
        <f>-SUM('E-1-2'!F10,'E-1-2'!F11:F13,'E-1-2'!F16:F17,'E-1-2'!F20:F35)/1000</f>
        <v>0</v>
      </c>
      <c r="G95" s="183">
        <f>-SUM('E-1-2'!G10,'E-1-2'!G11:G13,'E-1-2'!G16:G17,'E-1-2'!G20:G35)/1000</f>
        <v>0</v>
      </c>
      <c r="H95" s="73">
        <f>-SUM('E-1-2'!H10,'E-1-2'!H11:H13,'E-1-2'!H16:H17,'E-1-2'!H20:H35)/1000</f>
        <v>0</v>
      </c>
      <c r="I95" s="191">
        <f>-SUM('E-1-2'!I10,'E-1-2'!I11:I13,'E-1-2'!I16:I17,'E-1-2'!I20:I35)/1000</f>
        <v>0</v>
      </c>
      <c r="J95" s="74">
        <f>-SUM('E-1-2'!J10,'E-1-2'!J11:J13,'E-1-2'!J16:J17,'E-1-2'!J20:J35)/1000</f>
        <v>0</v>
      </c>
      <c r="K95" s="74">
        <f>-SUM('E-1-2'!K10,'E-1-2'!K11:K13,'E-1-2'!K16:K17,'E-1-2'!K20:K35)/1000</f>
        <v>0</v>
      </c>
      <c r="L95" s="74">
        <f>-SUM('E-1-2'!L10,'E-1-2'!L11:L13,'E-1-2'!L16:L17,'E-1-2'!L20:L35)/1000</f>
        <v>0</v>
      </c>
      <c r="M95" s="74">
        <f>-SUM('E-1-2'!M10,'E-1-2'!M11:M13,'E-1-2'!M16:M17,'E-1-2'!M20:M35)/1000</f>
        <v>0</v>
      </c>
      <c r="N95" s="74">
        <f>-SUM('E-1-2'!N10,'E-1-2'!N11:N13,'E-1-2'!N16:N17,'E-1-2'!N20:N35)/1000</f>
        <v>0</v>
      </c>
      <c r="O95" s="74">
        <f>-SUM('E-1-2'!O10,'E-1-2'!O11:O13,'E-1-2'!O16:O17,'E-1-2'!O20:O35)/1000</f>
        <v>0</v>
      </c>
      <c r="P95" s="74">
        <f>-SUM('E-1-2'!P10,'E-1-2'!P11:P13,'E-1-2'!P16:P17,'E-1-2'!P20:P35)/1000</f>
        <v>0</v>
      </c>
      <c r="Q95" s="74">
        <f>-SUM('E-1-2'!Q10,'E-1-2'!Q11:Q13,'E-1-2'!Q16:Q17,'E-1-2'!Q20:Q35)/1000</f>
        <v>0</v>
      </c>
      <c r="R95" s="74">
        <f>-SUM('E-1-2'!R10,'E-1-2'!R11:R13,'E-1-2'!R16:R17,'E-1-2'!R20:R35)/1000</f>
        <v>0</v>
      </c>
      <c r="S95" s="74">
        <f>-SUM('E-1-2'!S10,'E-1-2'!S11:S13,'E-1-2'!S16:S17,'E-1-2'!S20:S35)/1000</f>
        <v>0</v>
      </c>
      <c r="T95" s="74">
        <f>-SUM('E-1-2'!T10,'E-1-2'!T11:T13,'E-1-2'!T16:T17,'E-1-2'!T20:T35)/1000</f>
        <v>0</v>
      </c>
      <c r="U95" s="74">
        <f>-SUM('E-1-2'!U10,'E-1-2'!U11:U13,'E-1-2'!U16:U17,'E-1-2'!U20:U35)/1000</f>
        <v>0</v>
      </c>
      <c r="V95" s="74">
        <f>-SUM('E-1-2'!V10,'E-1-2'!V11:V13,'E-1-2'!V16:V17,'E-1-2'!V20:V35)/1000</f>
        <v>0</v>
      </c>
      <c r="W95" s="74">
        <f>-SUM('E-1-2'!W10,'E-1-2'!W11:W13,'E-1-2'!W16:W17,'E-1-2'!W20:W35)/1000</f>
        <v>0</v>
      </c>
      <c r="X95" s="74">
        <f>-SUM('E-1-2'!X10,'E-1-2'!X11:X13,'E-1-2'!X16:X17,'E-1-2'!X20:X35)/1000</f>
        <v>0</v>
      </c>
      <c r="Y95" s="74">
        <f>-SUM('E-1-2'!Y10,'E-1-2'!Y11:Y13,'E-1-2'!Y16:Y17,'E-1-2'!Y20:Y35)/1000</f>
        <v>0</v>
      </c>
      <c r="Z95" s="74">
        <f>-SUM('E-1-2'!Z10,'E-1-2'!Z11:Z13,'E-1-2'!Z16:Z17,'E-1-2'!Z20:Z35)/1000</f>
        <v>0</v>
      </c>
      <c r="AA95" s="74">
        <f>-SUM('E-1-2'!AA10,'E-1-2'!AA11:AA13,'E-1-2'!AA16:AA17,'E-1-2'!AA20:AA35)/1000</f>
        <v>0</v>
      </c>
      <c r="AB95" s="74">
        <f>-SUM('E-1-2'!AB10,'E-1-2'!AB11:AB13,'E-1-2'!AB16:AB17,'E-1-2'!AB20:AB35)/1000</f>
        <v>0</v>
      </c>
      <c r="AC95" s="74">
        <f>-SUM('E-1-2'!AC10,'E-1-2'!AC11:AC13,'E-1-2'!AC16:AC17,'E-1-2'!AC20:AC35)/1000</f>
        <v>0</v>
      </c>
      <c r="AD95" s="74">
        <f>-SUM('E-1-2'!AD10,'E-1-2'!AD11:AD13,'E-1-2'!AD16:AD17,'E-1-2'!AD20:AD35)/1000</f>
        <v>0</v>
      </c>
      <c r="AE95" s="74">
        <f>-SUM('E-1-2'!AE10,'E-1-2'!AE11:AE13,'E-1-2'!AE16:AE17,'E-1-2'!AE20:AE35)/1000</f>
        <v>0</v>
      </c>
      <c r="AF95" s="74">
        <f>-SUM('E-1-2'!AF10,'E-1-2'!AF11:AF13,'E-1-2'!AF16:AF17,'E-1-2'!AF20:AF35)/1000</f>
        <v>0</v>
      </c>
      <c r="AG95" s="74">
        <f>-SUM('E-1-2'!AG10,'E-1-2'!AG11:AG13,'E-1-2'!AG16:AG17,'E-1-2'!AG20:AG35)/1000</f>
        <v>0</v>
      </c>
      <c r="AH95" s="74">
        <f>-SUM('E-1-2'!AH10,'E-1-2'!AH11:AH13,'E-1-2'!AH16:AH17,'E-1-2'!AH20:AH35)/1000</f>
        <v>0</v>
      </c>
      <c r="AI95" s="75">
        <f>-SUM('E-1-2'!AI10,'E-1-2'!AI11:AI13,'E-1-2'!AI16:AI17,'E-1-2'!AI20:AI35)/1000</f>
        <v>0</v>
      </c>
    </row>
    <row r="96" spans="2:35" ht="9">
      <c r="B96" s="55"/>
      <c r="C96" s="76"/>
      <c r="D96" s="77"/>
      <c r="E96" s="78"/>
      <c r="F96" s="79"/>
      <c r="G96" s="184"/>
      <c r="H96" s="78"/>
      <c r="I96" s="136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80"/>
    </row>
    <row r="97" spans="2:35" ht="9">
      <c r="B97" s="55"/>
      <c r="C97" s="76"/>
      <c r="D97" s="77"/>
      <c r="E97" s="78"/>
      <c r="F97" s="79"/>
      <c r="G97" s="184"/>
      <c r="H97" s="78"/>
      <c r="I97" s="136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80"/>
    </row>
    <row r="98" spans="2:35" ht="9">
      <c r="B98" s="55"/>
      <c r="C98" s="76"/>
      <c r="D98" s="77"/>
      <c r="E98" s="78"/>
      <c r="F98" s="79"/>
      <c r="G98" s="184"/>
      <c r="H98" s="78"/>
      <c r="I98" s="136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80"/>
    </row>
    <row r="99" spans="2:35" ht="9">
      <c r="B99" s="99"/>
      <c r="C99" s="81"/>
      <c r="D99" s="82"/>
      <c r="E99" s="83"/>
      <c r="F99" s="84"/>
      <c r="G99" s="185"/>
      <c r="H99" s="83"/>
      <c r="I99" s="192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5"/>
    </row>
    <row r="100" spans="2:35" ht="9">
      <c r="B100" s="55" t="s">
        <v>130</v>
      </c>
      <c r="C100" s="46"/>
      <c r="D100" s="56"/>
      <c r="E100" s="57">
        <f aca="true" t="shared" si="56" ref="E100:AI100">SUM(E101:E105)</f>
        <v>0</v>
      </c>
      <c r="F100" s="58">
        <f t="shared" si="56"/>
        <v>0</v>
      </c>
      <c r="G100" s="182">
        <f t="shared" si="56"/>
        <v>0</v>
      </c>
      <c r="H100" s="57">
        <f t="shared" si="56"/>
        <v>0</v>
      </c>
      <c r="I100" s="190">
        <f t="shared" si="56"/>
        <v>0</v>
      </c>
      <c r="J100" s="58">
        <f t="shared" si="56"/>
        <v>0</v>
      </c>
      <c r="K100" s="58">
        <f t="shared" si="56"/>
        <v>0</v>
      </c>
      <c r="L100" s="58">
        <f t="shared" si="56"/>
        <v>0</v>
      </c>
      <c r="M100" s="58">
        <f t="shared" si="56"/>
        <v>0</v>
      </c>
      <c r="N100" s="58">
        <f t="shared" si="56"/>
        <v>0</v>
      </c>
      <c r="O100" s="58">
        <f t="shared" si="56"/>
        <v>0</v>
      </c>
      <c r="P100" s="58">
        <f t="shared" si="56"/>
        <v>0</v>
      </c>
      <c r="Q100" s="58">
        <f t="shared" si="56"/>
        <v>0</v>
      </c>
      <c r="R100" s="58">
        <f t="shared" si="56"/>
        <v>0</v>
      </c>
      <c r="S100" s="58">
        <f t="shared" si="56"/>
        <v>0</v>
      </c>
      <c r="T100" s="58">
        <f t="shared" si="56"/>
        <v>0</v>
      </c>
      <c r="U100" s="58">
        <f t="shared" si="56"/>
        <v>0</v>
      </c>
      <c r="V100" s="58">
        <f t="shared" si="56"/>
        <v>0</v>
      </c>
      <c r="W100" s="58">
        <f t="shared" si="56"/>
        <v>0</v>
      </c>
      <c r="X100" s="58">
        <f t="shared" si="56"/>
        <v>0</v>
      </c>
      <c r="Y100" s="58">
        <f t="shared" si="56"/>
        <v>0</v>
      </c>
      <c r="Z100" s="58">
        <f t="shared" si="56"/>
        <v>0</v>
      </c>
      <c r="AA100" s="58">
        <f t="shared" si="56"/>
        <v>0</v>
      </c>
      <c r="AB100" s="58">
        <f t="shared" si="56"/>
        <v>0</v>
      </c>
      <c r="AC100" s="58">
        <f t="shared" si="56"/>
        <v>0</v>
      </c>
      <c r="AD100" s="58">
        <f t="shared" si="56"/>
        <v>0</v>
      </c>
      <c r="AE100" s="58">
        <f t="shared" si="56"/>
        <v>0</v>
      </c>
      <c r="AF100" s="58">
        <f t="shared" si="56"/>
        <v>0</v>
      </c>
      <c r="AG100" s="58">
        <f t="shared" si="56"/>
        <v>0</v>
      </c>
      <c r="AH100" s="58">
        <f t="shared" si="56"/>
        <v>0</v>
      </c>
      <c r="AI100" s="59">
        <f t="shared" si="56"/>
        <v>0</v>
      </c>
    </row>
    <row r="101" spans="2:35" ht="9">
      <c r="B101" s="55"/>
      <c r="C101" s="71" t="s">
        <v>136</v>
      </c>
      <c r="D101" s="72"/>
      <c r="E101" s="73"/>
      <c r="F101" s="74"/>
      <c r="G101" s="183"/>
      <c r="H101" s="73"/>
      <c r="I101" s="191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5">
        <f>SUM('E-2-1'!AI101,'E-2-2'!AI101,'E-2-3'!AI101,'E-2-4'!AI101)</f>
        <v>0</v>
      </c>
    </row>
    <row r="102" spans="2:35" ht="9">
      <c r="B102" s="55"/>
      <c r="C102" s="76" t="s">
        <v>70</v>
      </c>
      <c r="D102" s="77"/>
      <c r="E102" s="78">
        <f>'E-1-2'!E54/1000</f>
        <v>0</v>
      </c>
      <c r="F102" s="79">
        <f>'E-1-2'!F54/1000</f>
        <v>0</v>
      </c>
      <c r="G102" s="184">
        <f>'E-1-2'!G54/1000</f>
        <v>0</v>
      </c>
      <c r="H102" s="78">
        <f>'E-1-2'!H54/1000</f>
        <v>0</v>
      </c>
      <c r="I102" s="136">
        <f>'E-1-2'!I54/1000</f>
        <v>0</v>
      </c>
      <c r="J102" s="79">
        <f>'E-1-2'!J54/1000</f>
        <v>0</v>
      </c>
      <c r="K102" s="79">
        <f>'E-1-2'!K54/1000</f>
        <v>0</v>
      </c>
      <c r="L102" s="79">
        <f>'E-1-2'!L54/1000</f>
        <v>0</v>
      </c>
      <c r="M102" s="79">
        <f>'E-1-2'!M54/1000</f>
        <v>0</v>
      </c>
      <c r="N102" s="79">
        <f>'E-1-2'!N54/1000</f>
        <v>0</v>
      </c>
      <c r="O102" s="79">
        <f>'E-1-2'!O54/1000</f>
        <v>0</v>
      </c>
      <c r="P102" s="79">
        <f>'E-1-2'!P54/1000</f>
        <v>0</v>
      </c>
      <c r="Q102" s="79">
        <f>'E-1-2'!Q54/1000</f>
        <v>0</v>
      </c>
      <c r="R102" s="79">
        <f>'E-1-2'!R54/1000</f>
        <v>0</v>
      </c>
      <c r="S102" s="79">
        <f>'E-1-2'!S54/1000</f>
        <v>0</v>
      </c>
      <c r="T102" s="79">
        <f>'E-1-2'!T54/1000</f>
        <v>0</v>
      </c>
      <c r="U102" s="79">
        <f>'E-1-2'!U54/1000</f>
        <v>0</v>
      </c>
      <c r="V102" s="79">
        <f>'E-1-2'!V54/1000</f>
        <v>0</v>
      </c>
      <c r="W102" s="79">
        <f>'E-1-2'!W54/1000</f>
        <v>0</v>
      </c>
      <c r="X102" s="79">
        <f>'E-1-2'!X54/1000</f>
        <v>0</v>
      </c>
      <c r="Y102" s="79">
        <f>'E-1-2'!Y54/1000</f>
        <v>0</v>
      </c>
      <c r="Z102" s="79">
        <f>'E-1-2'!Z54/1000</f>
        <v>0</v>
      </c>
      <c r="AA102" s="79">
        <f>'E-1-2'!AA54/1000</f>
        <v>0</v>
      </c>
      <c r="AB102" s="79">
        <f>'E-1-2'!AB54/1000</f>
        <v>0</v>
      </c>
      <c r="AC102" s="79">
        <f>'E-1-2'!AC54/1000</f>
        <v>0</v>
      </c>
      <c r="AD102" s="79">
        <f>'E-1-2'!AD54/1000</f>
        <v>0</v>
      </c>
      <c r="AE102" s="79">
        <f>'E-1-2'!AE54/1000</f>
        <v>0</v>
      </c>
      <c r="AF102" s="79">
        <f>'E-1-2'!AF54/1000</f>
        <v>0</v>
      </c>
      <c r="AG102" s="79">
        <f>'E-1-2'!AG54/1000</f>
        <v>0</v>
      </c>
      <c r="AH102" s="79">
        <f>'E-1-2'!AH54/1000</f>
        <v>0</v>
      </c>
      <c r="AI102" s="80">
        <f>'E-1-2'!AI54/1000</f>
        <v>0</v>
      </c>
    </row>
    <row r="103" spans="2:35" ht="9">
      <c r="B103" s="55"/>
      <c r="C103" s="76" t="s">
        <v>86</v>
      </c>
      <c r="D103" s="77"/>
      <c r="E103" s="78">
        <f>'E-1-2'!E64/1000</f>
        <v>0</v>
      </c>
      <c r="F103" s="79">
        <f>'E-1-2'!F64/1000</f>
        <v>0</v>
      </c>
      <c r="G103" s="187">
        <f>'E-1-2'!G64/1000</f>
        <v>0</v>
      </c>
      <c r="H103" s="78">
        <f>'E-1-2'!H64/1000</f>
        <v>0</v>
      </c>
      <c r="I103" s="136">
        <f>'E-1-2'!I64/1000</f>
        <v>0</v>
      </c>
      <c r="J103" s="79">
        <f>'E-1-2'!J64/1000</f>
        <v>0</v>
      </c>
      <c r="K103" s="79">
        <f>'E-1-2'!K64/1000</f>
        <v>0</v>
      </c>
      <c r="L103" s="79">
        <f>'E-1-2'!L64/1000</f>
        <v>0</v>
      </c>
      <c r="M103" s="79">
        <f>'E-1-2'!M64/1000</f>
        <v>0</v>
      </c>
      <c r="N103" s="79">
        <f>'E-1-2'!N64/1000</f>
        <v>0</v>
      </c>
      <c r="O103" s="79">
        <f>'E-1-2'!O64/1000</f>
        <v>0</v>
      </c>
      <c r="P103" s="79">
        <f>'E-1-2'!P64/1000</f>
        <v>0</v>
      </c>
      <c r="Q103" s="79">
        <f>'E-1-2'!Q64/1000</f>
        <v>0</v>
      </c>
      <c r="R103" s="79">
        <f>'E-1-2'!R64/1000</f>
        <v>0</v>
      </c>
      <c r="S103" s="79">
        <f>'E-1-2'!S64/1000</f>
        <v>0</v>
      </c>
      <c r="T103" s="79">
        <f>'E-1-2'!T64/1000</f>
        <v>0</v>
      </c>
      <c r="U103" s="79">
        <f>'E-1-2'!U64/1000</f>
        <v>0</v>
      </c>
      <c r="V103" s="79">
        <f>'E-1-2'!V64/1000</f>
        <v>0</v>
      </c>
      <c r="W103" s="79">
        <f>'E-1-2'!W64/1000</f>
        <v>0</v>
      </c>
      <c r="X103" s="79">
        <f>'E-1-2'!X64/1000</f>
        <v>0</v>
      </c>
      <c r="Y103" s="79">
        <f>'E-1-2'!Y64/1000</f>
        <v>0</v>
      </c>
      <c r="Z103" s="79">
        <f>'E-1-2'!Z64/1000</f>
        <v>0</v>
      </c>
      <c r="AA103" s="79">
        <f>'E-1-2'!AA64/1000</f>
        <v>0</v>
      </c>
      <c r="AB103" s="79">
        <f>'E-1-2'!AB64/1000</f>
        <v>0</v>
      </c>
      <c r="AC103" s="79">
        <f>'E-1-2'!AC64/1000</f>
        <v>0</v>
      </c>
      <c r="AD103" s="79">
        <f>'E-1-2'!AD64/1000</f>
        <v>0</v>
      </c>
      <c r="AE103" s="79">
        <f>'E-1-2'!AE64/1000</f>
        <v>0</v>
      </c>
      <c r="AF103" s="79">
        <f>'E-1-2'!AF64/1000</f>
        <v>0</v>
      </c>
      <c r="AG103" s="79">
        <f>'E-1-2'!AG64/1000</f>
        <v>0</v>
      </c>
      <c r="AH103" s="79">
        <f>'E-1-2'!AH64/1000</f>
        <v>0</v>
      </c>
      <c r="AI103" s="80">
        <f>'E-1-2'!AI64/1000</f>
        <v>0</v>
      </c>
    </row>
    <row r="104" spans="2:35" ht="9">
      <c r="B104" s="55"/>
      <c r="C104" s="76" t="s">
        <v>87</v>
      </c>
      <c r="D104" s="77"/>
      <c r="E104" s="78"/>
      <c r="F104" s="79"/>
      <c r="G104" s="184"/>
      <c r="H104" s="351"/>
      <c r="I104" s="352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5"/>
    </row>
    <row r="105" spans="2:35" ht="9">
      <c r="B105" s="55"/>
      <c r="C105" s="81" t="s">
        <v>88</v>
      </c>
      <c r="D105" s="82"/>
      <c r="E105" s="83"/>
      <c r="F105" s="84"/>
      <c r="G105" s="185"/>
      <c r="H105" s="353"/>
      <c r="I105" s="354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6"/>
    </row>
    <row r="106" spans="2:35" ht="9">
      <c r="B106" s="49" t="s">
        <v>89</v>
      </c>
      <c r="C106" s="50"/>
      <c r="D106" s="66"/>
      <c r="E106" s="67">
        <f aca="true" t="shared" si="57" ref="E106:AI106">E88+E94+E100</f>
        <v>0</v>
      </c>
      <c r="F106" s="68">
        <f>F88+F94+F100</f>
        <v>-1244.4877</v>
      </c>
      <c r="G106" s="188">
        <f t="shared" si="57"/>
        <v>-1244.4877</v>
      </c>
      <c r="H106" s="67">
        <f t="shared" si="57"/>
        <v>-1244.4877</v>
      </c>
      <c r="I106" s="194">
        <f t="shared" si="57"/>
        <v>-1244.4877</v>
      </c>
      <c r="J106" s="68">
        <f t="shared" si="57"/>
        <v>-1244.4877</v>
      </c>
      <c r="K106" s="68">
        <f t="shared" si="57"/>
        <v>-1244.4877</v>
      </c>
      <c r="L106" s="68">
        <f t="shared" si="57"/>
        <v>-1244.4877</v>
      </c>
      <c r="M106" s="68">
        <f t="shared" si="57"/>
        <v>-1244.4877</v>
      </c>
      <c r="N106" s="68">
        <f t="shared" si="57"/>
        <v>-1244.4877</v>
      </c>
      <c r="O106" s="68">
        <f t="shared" si="57"/>
        <v>-1244.4877</v>
      </c>
      <c r="P106" s="68">
        <f t="shared" si="57"/>
        <v>-1244.4877</v>
      </c>
      <c r="Q106" s="68">
        <f t="shared" si="57"/>
        <v>-1244.4877</v>
      </c>
      <c r="R106" s="68">
        <f t="shared" si="57"/>
        <v>-1244.4877</v>
      </c>
      <c r="S106" s="68">
        <f t="shared" si="57"/>
        <v>-1244.4877</v>
      </c>
      <c r="T106" s="68">
        <f t="shared" si="57"/>
        <v>-1244.4877</v>
      </c>
      <c r="U106" s="68">
        <f t="shared" si="57"/>
        <v>-1244.4877</v>
      </c>
      <c r="V106" s="68">
        <f t="shared" si="57"/>
        <v>-1244.4877</v>
      </c>
      <c r="W106" s="68">
        <f t="shared" si="57"/>
        <v>-1244.4877</v>
      </c>
      <c r="X106" s="68">
        <f t="shared" si="57"/>
        <v>-1244.4877</v>
      </c>
      <c r="Y106" s="68">
        <f t="shared" si="57"/>
        <v>-1244.4877</v>
      </c>
      <c r="Z106" s="68">
        <f t="shared" si="57"/>
        <v>-1244.4877</v>
      </c>
      <c r="AA106" s="68">
        <f t="shared" si="57"/>
        <v>-1244.4877</v>
      </c>
      <c r="AB106" s="68">
        <f t="shared" si="57"/>
        <v>-1244.4877</v>
      </c>
      <c r="AC106" s="68">
        <f t="shared" si="57"/>
        <v>-1244.4877</v>
      </c>
      <c r="AD106" s="68">
        <f t="shared" si="57"/>
        <v>-1244.4877</v>
      </c>
      <c r="AE106" s="68">
        <f t="shared" si="57"/>
        <v>-1244.4877</v>
      </c>
      <c r="AF106" s="68">
        <f t="shared" si="57"/>
        <v>-1244.4877</v>
      </c>
      <c r="AG106" s="68">
        <f t="shared" si="57"/>
        <v>-1244.4877</v>
      </c>
      <c r="AH106" s="68">
        <f t="shared" si="57"/>
        <v>-1244.4877</v>
      </c>
      <c r="AI106" s="69">
        <f t="shared" si="57"/>
        <v>-1244.4877</v>
      </c>
    </row>
    <row r="107" spans="2:35" ht="9">
      <c r="B107" s="49" t="s">
        <v>68</v>
      </c>
      <c r="C107" s="50"/>
      <c r="D107" s="66"/>
      <c r="E107" s="67">
        <v>0</v>
      </c>
      <c r="F107" s="68">
        <f>E108</f>
        <v>0</v>
      </c>
      <c r="G107" s="188">
        <f aca="true" t="shared" si="58" ref="G107:AI107">F108</f>
        <v>-1244.4877</v>
      </c>
      <c r="H107" s="67">
        <f t="shared" si="58"/>
        <v>-2488.9754</v>
      </c>
      <c r="I107" s="194">
        <f t="shared" si="58"/>
        <v>-3733.4631</v>
      </c>
      <c r="J107" s="68">
        <f t="shared" si="58"/>
        <v>-4977.9508</v>
      </c>
      <c r="K107" s="68">
        <f t="shared" si="58"/>
        <v>-6222.438499999999</v>
      </c>
      <c r="L107" s="68">
        <f t="shared" si="58"/>
        <v>-7466.926199999999</v>
      </c>
      <c r="M107" s="68">
        <f t="shared" si="58"/>
        <v>-8711.4139</v>
      </c>
      <c r="N107" s="68">
        <f t="shared" si="58"/>
        <v>-9955.9016</v>
      </c>
      <c r="O107" s="68">
        <f t="shared" si="58"/>
        <v>-11200.389299999999</v>
      </c>
      <c r="P107" s="68">
        <f t="shared" si="58"/>
        <v>-12444.876999999999</v>
      </c>
      <c r="Q107" s="68">
        <f t="shared" si="58"/>
        <v>-13689.364699999998</v>
      </c>
      <c r="R107" s="68">
        <f t="shared" si="58"/>
        <v>-14933.852399999998</v>
      </c>
      <c r="S107" s="68">
        <f t="shared" si="58"/>
        <v>-16178.340099999998</v>
      </c>
      <c r="T107" s="68">
        <f t="shared" si="58"/>
        <v>-17422.8278</v>
      </c>
      <c r="U107" s="68">
        <f t="shared" si="58"/>
        <v>-18667.3155</v>
      </c>
      <c r="V107" s="68">
        <f t="shared" si="58"/>
        <v>-19911.803200000002</v>
      </c>
      <c r="W107" s="68">
        <f t="shared" si="58"/>
        <v>-21156.290900000004</v>
      </c>
      <c r="X107" s="68">
        <f t="shared" si="58"/>
        <v>-22400.778600000005</v>
      </c>
      <c r="Y107" s="68">
        <f t="shared" si="58"/>
        <v>-23645.266300000007</v>
      </c>
      <c r="Z107" s="68">
        <f t="shared" si="58"/>
        <v>-24889.754000000008</v>
      </c>
      <c r="AA107" s="68">
        <f t="shared" si="58"/>
        <v>-26134.24170000001</v>
      </c>
      <c r="AB107" s="68">
        <f t="shared" si="58"/>
        <v>-27378.72940000001</v>
      </c>
      <c r="AC107" s="68">
        <f t="shared" si="58"/>
        <v>-28623.217100000013</v>
      </c>
      <c r="AD107" s="68">
        <f t="shared" si="58"/>
        <v>-29867.704800000014</v>
      </c>
      <c r="AE107" s="68">
        <f t="shared" si="58"/>
        <v>-31112.192500000016</v>
      </c>
      <c r="AF107" s="68">
        <f t="shared" si="58"/>
        <v>-32356.680200000017</v>
      </c>
      <c r="AG107" s="68">
        <f t="shared" si="58"/>
        <v>-33601.167900000015</v>
      </c>
      <c r="AH107" s="68">
        <f t="shared" si="58"/>
        <v>-34845.65560000001</v>
      </c>
      <c r="AI107" s="69">
        <f t="shared" si="58"/>
        <v>-36090.14330000001</v>
      </c>
    </row>
    <row r="108" spans="2:35" ht="9">
      <c r="B108" s="49" t="s">
        <v>69</v>
      </c>
      <c r="C108" s="50"/>
      <c r="D108" s="66"/>
      <c r="E108" s="67">
        <f aca="true" t="shared" si="59" ref="E108:AI108">SUM(E106:E107)</f>
        <v>0</v>
      </c>
      <c r="F108" s="68">
        <f t="shared" si="59"/>
        <v>-1244.4877</v>
      </c>
      <c r="G108" s="188">
        <f t="shared" si="59"/>
        <v>-2488.9754</v>
      </c>
      <c r="H108" s="67">
        <f t="shared" si="59"/>
        <v>-3733.4631</v>
      </c>
      <c r="I108" s="194">
        <f t="shared" si="59"/>
        <v>-4977.9508</v>
      </c>
      <c r="J108" s="68">
        <f t="shared" si="59"/>
        <v>-6222.438499999999</v>
      </c>
      <c r="K108" s="68">
        <f t="shared" si="59"/>
        <v>-7466.926199999999</v>
      </c>
      <c r="L108" s="68">
        <f t="shared" si="59"/>
        <v>-8711.4139</v>
      </c>
      <c r="M108" s="68">
        <f t="shared" si="59"/>
        <v>-9955.9016</v>
      </c>
      <c r="N108" s="68">
        <f t="shared" si="59"/>
        <v>-11200.389299999999</v>
      </c>
      <c r="O108" s="68">
        <f t="shared" si="59"/>
        <v>-12444.876999999999</v>
      </c>
      <c r="P108" s="68">
        <f t="shared" si="59"/>
        <v>-13689.364699999998</v>
      </c>
      <c r="Q108" s="68">
        <f t="shared" si="59"/>
        <v>-14933.852399999998</v>
      </c>
      <c r="R108" s="68">
        <f t="shared" si="59"/>
        <v>-16178.340099999998</v>
      </c>
      <c r="S108" s="68">
        <f t="shared" si="59"/>
        <v>-17422.8278</v>
      </c>
      <c r="T108" s="68">
        <f t="shared" si="59"/>
        <v>-18667.3155</v>
      </c>
      <c r="U108" s="68">
        <f t="shared" si="59"/>
        <v>-19911.803200000002</v>
      </c>
      <c r="V108" s="68">
        <f t="shared" si="59"/>
        <v>-21156.290900000004</v>
      </c>
      <c r="W108" s="68">
        <f t="shared" si="59"/>
        <v>-22400.778600000005</v>
      </c>
      <c r="X108" s="68">
        <f t="shared" si="59"/>
        <v>-23645.266300000007</v>
      </c>
      <c r="Y108" s="68">
        <f t="shared" si="59"/>
        <v>-24889.754000000008</v>
      </c>
      <c r="Z108" s="68">
        <f t="shared" si="59"/>
        <v>-26134.24170000001</v>
      </c>
      <c r="AA108" s="68">
        <f t="shared" si="59"/>
        <v>-27378.72940000001</v>
      </c>
      <c r="AB108" s="68">
        <f t="shared" si="59"/>
        <v>-28623.217100000013</v>
      </c>
      <c r="AC108" s="68">
        <f t="shared" si="59"/>
        <v>-29867.704800000014</v>
      </c>
      <c r="AD108" s="68">
        <f t="shared" si="59"/>
        <v>-31112.192500000016</v>
      </c>
      <c r="AE108" s="68">
        <f t="shared" si="59"/>
        <v>-32356.680200000017</v>
      </c>
      <c r="AF108" s="68">
        <f t="shared" si="59"/>
        <v>-33601.167900000015</v>
      </c>
      <c r="AG108" s="68">
        <f t="shared" si="59"/>
        <v>-34845.65560000001</v>
      </c>
      <c r="AH108" s="68">
        <f t="shared" si="59"/>
        <v>-36090.14330000001</v>
      </c>
      <c r="AI108" s="69">
        <f t="shared" si="59"/>
        <v>-37334.63100000001</v>
      </c>
    </row>
    <row r="109" spans="2:33" ht="9">
      <c r="B109" s="46"/>
      <c r="C109" s="46"/>
      <c r="D109" s="46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</row>
    <row r="110" spans="2:33" s="1" customFormat="1" ht="12">
      <c r="B110" s="43" t="s">
        <v>127</v>
      </c>
      <c r="C110" s="43"/>
      <c r="D110" s="43"/>
      <c r="E110" s="43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5" ht="9">
      <c r="B111" s="46"/>
      <c r="C111" s="46"/>
      <c r="D111" s="46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I111" s="48" t="s">
        <v>135</v>
      </c>
    </row>
    <row r="112" spans="2:35" ht="9">
      <c r="B112" s="49"/>
      <c r="C112" s="50"/>
      <c r="D112" s="51" t="s">
        <v>289</v>
      </c>
      <c r="E112" s="52">
        <v>-2</v>
      </c>
      <c r="F112" s="53">
        <v>-1</v>
      </c>
      <c r="G112" s="181">
        <v>0</v>
      </c>
      <c r="H112" s="52">
        <v>1</v>
      </c>
      <c r="I112" s="189">
        <v>2</v>
      </c>
      <c r="J112" s="53">
        <v>3</v>
      </c>
      <c r="K112" s="53">
        <v>4</v>
      </c>
      <c r="L112" s="53">
        <v>5</v>
      </c>
      <c r="M112" s="53">
        <v>6</v>
      </c>
      <c r="N112" s="53">
        <v>7</v>
      </c>
      <c r="O112" s="53">
        <v>8</v>
      </c>
      <c r="P112" s="53">
        <v>9</v>
      </c>
      <c r="Q112" s="53">
        <v>10</v>
      </c>
      <c r="R112" s="53">
        <v>11</v>
      </c>
      <c r="S112" s="53">
        <v>12</v>
      </c>
      <c r="T112" s="53">
        <v>13</v>
      </c>
      <c r="U112" s="53">
        <v>14</v>
      </c>
      <c r="V112" s="53">
        <v>15</v>
      </c>
      <c r="W112" s="53">
        <v>16</v>
      </c>
      <c r="X112" s="53">
        <v>17</v>
      </c>
      <c r="Y112" s="53">
        <v>18</v>
      </c>
      <c r="Z112" s="53">
        <v>19</v>
      </c>
      <c r="AA112" s="53">
        <v>20</v>
      </c>
      <c r="AB112" s="53">
        <v>21</v>
      </c>
      <c r="AC112" s="53">
        <v>22</v>
      </c>
      <c r="AD112" s="53">
        <v>23</v>
      </c>
      <c r="AE112" s="53">
        <v>24</v>
      </c>
      <c r="AF112" s="53">
        <v>25</v>
      </c>
      <c r="AG112" s="53">
        <v>26</v>
      </c>
      <c r="AH112" s="53">
        <v>27</v>
      </c>
      <c r="AI112" s="54">
        <v>28</v>
      </c>
    </row>
    <row r="113" spans="2:35" ht="9">
      <c r="B113" s="100" t="s">
        <v>137</v>
      </c>
      <c r="C113" s="49" t="s">
        <v>129</v>
      </c>
      <c r="D113" s="66"/>
      <c r="E113" s="67">
        <f aca="true" t="shared" si="60" ref="E113:V113">E94</f>
        <v>0</v>
      </c>
      <c r="F113" s="68">
        <f>F94</f>
        <v>0</v>
      </c>
      <c r="G113" s="188">
        <f t="shared" si="60"/>
        <v>0</v>
      </c>
      <c r="H113" s="67">
        <f t="shared" si="60"/>
        <v>0</v>
      </c>
      <c r="I113" s="194">
        <f t="shared" si="60"/>
        <v>0</v>
      </c>
      <c r="J113" s="68">
        <f t="shared" si="60"/>
        <v>0</v>
      </c>
      <c r="K113" s="68">
        <f t="shared" si="60"/>
        <v>0</v>
      </c>
      <c r="L113" s="68">
        <f t="shared" si="60"/>
        <v>0</v>
      </c>
      <c r="M113" s="68">
        <f t="shared" si="60"/>
        <v>0</v>
      </c>
      <c r="N113" s="68">
        <f t="shared" si="60"/>
        <v>0</v>
      </c>
      <c r="O113" s="68">
        <f t="shared" si="60"/>
        <v>0</v>
      </c>
      <c r="P113" s="68">
        <f t="shared" si="60"/>
        <v>0</v>
      </c>
      <c r="Q113" s="68">
        <f t="shared" si="60"/>
        <v>0</v>
      </c>
      <c r="R113" s="68">
        <f t="shared" si="60"/>
        <v>0</v>
      </c>
      <c r="S113" s="68">
        <f t="shared" si="60"/>
        <v>0</v>
      </c>
      <c r="T113" s="68">
        <f t="shared" si="60"/>
        <v>0</v>
      </c>
      <c r="U113" s="68">
        <f t="shared" si="60"/>
        <v>0</v>
      </c>
      <c r="V113" s="68">
        <f t="shared" si="60"/>
        <v>0</v>
      </c>
      <c r="W113" s="68">
        <v>0</v>
      </c>
      <c r="X113" s="68">
        <f aca="true" t="shared" si="61" ref="X113:AI113">X94</f>
        <v>0</v>
      </c>
      <c r="Y113" s="68">
        <f t="shared" si="61"/>
        <v>0</v>
      </c>
      <c r="Z113" s="68">
        <f t="shared" si="61"/>
        <v>0</v>
      </c>
      <c r="AA113" s="68">
        <f t="shared" si="61"/>
        <v>0</v>
      </c>
      <c r="AB113" s="68">
        <f t="shared" si="61"/>
        <v>0</v>
      </c>
      <c r="AC113" s="68">
        <f t="shared" si="61"/>
        <v>0</v>
      </c>
      <c r="AD113" s="68">
        <f t="shared" si="61"/>
        <v>0</v>
      </c>
      <c r="AE113" s="68">
        <f t="shared" si="61"/>
        <v>0</v>
      </c>
      <c r="AF113" s="68">
        <f t="shared" si="61"/>
        <v>0</v>
      </c>
      <c r="AG113" s="68">
        <f t="shared" si="61"/>
        <v>0</v>
      </c>
      <c r="AH113" s="68">
        <f t="shared" si="61"/>
        <v>0</v>
      </c>
      <c r="AI113" s="69">
        <f t="shared" si="61"/>
        <v>0</v>
      </c>
    </row>
    <row r="114" spans="2:35" ht="9">
      <c r="B114" s="70"/>
      <c r="C114" s="101" t="s">
        <v>128</v>
      </c>
      <c r="D114" s="102"/>
      <c r="E114" s="103">
        <f aca="true" t="shared" si="62" ref="E114:AI114">E88</f>
        <v>0</v>
      </c>
      <c r="F114" s="104">
        <f>F88</f>
        <v>-1244.4877</v>
      </c>
      <c r="G114" s="195">
        <f t="shared" si="62"/>
        <v>-1244.4877</v>
      </c>
      <c r="H114" s="103">
        <f t="shared" si="62"/>
        <v>-1244.4877</v>
      </c>
      <c r="I114" s="199">
        <f t="shared" si="62"/>
        <v>-1244.4877</v>
      </c>
      <c r="J114" s="104">
        <f t="shared" si="62"/>
        <v>-1244.4877</v>
      </c>
      <c r="K114" s="104">
        <f t="shared" si="62"/>
        <v>-1244.4877</v>
      </c>
      <c r="L114" s="104">
        <f t="shared" si="62"/>
        <v>-1244.4877</v>
      </c>
      <c r="M114" s="104">
        <f t="shared" si="62"/>
        <v>-1244.4877</v>
      </c>
      <c r="N114" s="104">
        <f t="shared" si="62"/>
        <v>-1244.4877</v>
      </c>
      <c r="O114" s="104">
        <f t="shared" si="62"/>
        <v>-1244.4877</v>
      </c>
      <c r="P114" s="104">
        <f t="shared" si="62"/>
        <v>-1244.4877</v>
      </c>
      <c r="Q114" s="104">
        <f t="shared" si="62"/>
        <v>-1244.4877</v>
      </c>
      <c r="R114" s="104">
        <f t="shared" si="62"/>
        <v>-1244.4877</v>
      </c>
      <c r="S114" s="104">
        <f t="shared" si="62"/>
        <v>-1244.4877</v>
      </c>
      <c r="T114" s="104">
        <f t="shared" si="62"/>
        <v>-1244.4877</v>
      </c>
      <c r="U114" s="104">
        <f t="shared" si="62"/>
        <v>-1244.4877</v>
      </c>
      <c r="V114" s="104">
        <f t="shared" si="62"/>
        <v>-1244.4877</v>
      </c>
      <c r="W114" s="104">
        <f t="shared" si="62"/>
        <v>-1244.4877</v>
      </c>
      <c r="X114" s="104">
        <f t="shared" si="62"/>
        <v>-1244.4877</v>
      </c>
      <c r="Y114" s="104">
        <f t="shared" si="62"/>
        <v>-1244.4877</v>
      </c>
      <c r="Z114" s="104">
        <f t="shared" si="62"/>
        <v>-1244.4877</v>
      </c>
      <c r="AA114" s="104">
        <f t="shared" si="62"/>
        <v>-1244.4877</v>
      </c>
      <c r="AB114" s="104">
        <f t="shared" si="62"/>
        <v>-1244.4877</v>
      </c>
      <c r="AC114" s="104">
        <f t="shared" si="62"/>
        <v>-1244.4877</v>
      </c>
      <c r="AD114" s="104">
        <f t="shared" si="62"/>
        <v>-1244.4877</v>
      </c>
      <c r="AE114" s="104">
        <f t="shared" si="62"/>
        <v>-1244.4877</v>
      </c>
      <c r="AF114" s="104">
        <f t="shared" si="62"/>
        <v>-1244.4877</v>
      </c>
      <c r="AG114" s="104">
        <f t="shared" si="62"/>
        <v>-1244.4877</v>
      </c>
      <c r="AH114" s="104">
        <f t="shared" si="62"/>
        <v>-1244.4877</v>
      </c>
      <c r="AI114" s="105">
        <f t="shared" si="62"/>
        <v>-1244.4877</v>
      </c>
    </row>
    <row r="115" spans="2:35" ht="9">
      <c r="B115" s="70"/>
      <c r="C115" s="76" t="s">
        <v>90</v>
      </c>
      <c r="D115" s="77"/>
      <c r="E115" s="78"/>
      <c r="F115" s="79"/>
      <c r="G115" s="184"/>
      <c r="H115" s="78"/>
      <c r="I115" s="136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80">
        <f>AI101</f>
        <v>0</v>
      </c>
    </row>
    <row r="116" spans="2:35" ht="9">
      <c r="B116" s="70"/>
      <c r="C116" s="81" t="s">
        <v>115</v>
      </c>
      <c r="D116" s="82"/>
      <c r="E116" s="83">
        <f>E45</f>
        <v>0</v>
      </c>
      <c r="F116" s="84">
        <f aca="true" t="shared" si="63" ref="F116:AI116">F45</f>
        <v>0</v>
      </c>
      <c r="G116" s="185">
        <f t="shared" si="63"/>
        <v>0</v>
      </c>
      <c r="H116" s="83">
        <f t="shared" si="63"/>
        <v>0</v>
      </c>
      <c r="I116" s="192">
        <f t="shared" si="63"/>
        <v>0</v>
      </c>
      <c r="J116" s="84">
        <f t="shared" si="63"/>
        <v>0</v>
      </c>
      <c r="K116" s="84">
        <f t="shared" si="63"/>
        <v>0</v>
      </c>
      <c r="L116" s="84">
        <f t="shared" si="63"/>
        <v>0</v>
      </c>
      <c r="M116" s="84">
        <f t="shared" si="63"/>
        <v>0</v>
      </c>
      <c r="N116" s="84">
        <f t="shared" si="63"/>
        <v>0</v>
      </c>
      <c r="O116" s="84">
        <f t="shared" si="63"/>
        <v>0</v>
      </c>
      <c r="P116" s="84">
        <f t="shared" si="63"/>
        <v>0</v>
      </c>
      <c r="Q116" s="84">
        <f t="shared" si="63"/>
        <v>0</v>
      </c>
      <c r="R116" s="84">
        <f t="shared" si="63"/>
        <v>0</v>
      </c>
      <c r="S116" s="84">
        <f t="shared" si="63"/>
        <v>0</v>
      </c>
      <c r="T116" s="84">
        <f t="shared" si="63"/>
        <v>0</v>
      </c>
      <c r="U116" s="84">
        <f t="shared" si="63"/>
        <v>0</v>
      </c>
      <c r="V116" s="84">
        <f t="shared" si="63"/>
        <v>0</v>
      </c>
      <c r="W116" s="84">
        <f t="shared" si="63"/>
        <v>0</v>
      </c>
      <c r="X116" s="84">
        <f t="shared" si="63"/>
        <v>0</v>
      </c>
      <c r="Y116" s="84">
        <f t="shared" si="63"/>
        <v>0</v>
      </c>
      <c r="Z116" s="84">
        <f t="shared" si="63"/>
        <v>0</v>
      </c>
      <c r="AA116" s="84">
        <f t="shared" si="63"/>
        <v>0</v>
      </c>
      <c r="AB116" s="84">
        <f t="shared" si="63"/>
        <v>0</v>
      </c>
      <c r="AC116" s="84">
        <f t="shared" si="63"/>
        <v>0</v>
      </c>
      <c r="AD116" s="84">
        <f t="shared" si="63"/>
        <v>0</v>
      </c>
      <c r="AE116" s="84">
        <f t="shared" si="63"/>
        <v>0</v>
      </c>
      <c r="AF116" s="84">
        <f t="shared" si="63"/>
        <v>0</v>
      </c>
      <c r="AG116" s="84">
        <f t="shared" si="63"/>
        <v>0</v>
      </c>
      <c r="AH116" s="84">
        <f t="shared" si="63"/>
        <v>0</v>
      </c>
      <c r="AI116" s="85">
        <f t="shared" si="63"/>
        <v>0</v>
      </c>
    </row>
    <row r="117" spans="2:35" ht="9">
      <c r="B117" s="70"/>
      <c r="C117" s="49" t="s">
        <v>138</v>
      </c>
      <c r="D117" s="66"/>
      <c r="E117" s="67">
        <f>SUM(E113:E116)</f>
        <v>0</v>
      </c>
      <c r="F117" s="68">
        <f aca="true" t="shared" si="64" ref="F117:AI117">SUM(F113:F116)</f>
        <v>-1244.4877</v>
      </c>
      <c r="G117" s="188">
        <f t="shared" si="64"/>
        <v>-1244.4877</v>
      </c>
      <c r="H117" s="67">
        <f t="shared" si="64"/>
        <v>-1244.4877</v>
      </c>
      <c r="I117" s="194">
        <f t="shared" si="64"/>
        <v>-1244.4877</v>
      </c>
      <c r="J117" s="68">
        <f t="shared" si="64"/>
        <v>-1244.4877</v>
      </c>
      <c r="K117" s="68">
        <f t="shared" si="64"/>
        <v>-1244.4877</v>
      </c>
      <c r="L117" s="68">
        <f t="shared" si="64"/>
        <v>-1244.4877</v>
      </c>
      <c r="M117" s="68">
        <f t="shared" si="64"/>
        <v>-1244.4877</v>
      </c>
      <c r="N117" s="68">
        <f t="shared" si="64"/>
        <v>-1244.4877</v>
      </c>
      <c r="O117" s="68">
        <f t="shared" si="64"/>
        <v>-1244.4877</v>
      </c>
      <c r="P117" s="68">
        <f t="shared" si="64"/>
        <v>-1244.4877</v>
      </c>
      <c r="Q117" s="68">
        <f t="shared" si="64"/>
        <v>-1244.4877</v>
      </c>
      <c r="R117" s="68">
        <f t="shared" si="64"/>
        <v>-1244.4877</v>
      </c>
      <c r="S117" s="68">
        <f t="shared" si="64"/>
        <v>-1244.4877</v>
      </c>
      <c r="T117" s="68">
        <f t="shared" si="64"/>
        <v>-1244.4877</v>
      </c>
      <c r="U117" s="68">
        <f t="shared" si="64"/>
        <v>-1244.4877</v>
      </c>
      <c r="V117" s="68">
        <f t="shared" si="64"/>
        <v>-1244.4877</v>
      </c>
      <c r="W117" s="68">
        <f t="shared" si="64"/>
        <v>-1244.4877</v>
      </c>
      <c r="X117" s="68">
        <f t="shared" si="64"/>
        <v>-1244.4877</v>
      </c>
      <c r="Y117" s="68">
        <f t="shared" si="64"/>
        <v>-1244.4877</v>
      </c>
      <c r="Z117" s="68">
        <f t="shared" si="64"/>
        <v>-1244.4877</v>
      </c>
      <c r="AA117" s="68">
        <f t="shared" si="64"/>
        <v>-1244.4877</v>
      </c>
      <c r="AB117" s="68">
        <f t="shared" si="64"/>
        <v>-1244.4877</v>
      </c>
      <c r="AC117" s="68">
        <f t="shared" si="64"/>
        <v>-1244.4877</v>
      </c>
      <c r="AD117" s="68">
        <f t="shared" si="64"/>
        <v>-1244.4877</v>
      </c>
      <c r="AE117" s="68">
        <f t="shared" si="64"/>
        <v>-1244.4877</v>
      </c>
      <c r="AF117" s="68">
        <f t="shared" si="64"/>
        <v>-1244.4877</v>
      </c>
      <c r="AG117" s="68">
        <f t="shared" si="64"/>
        <v>-1244.4877</v>
      </c>
      <c r="AH117" s="68">
        <f t="shared" si="64"/>
        <v>-1244.4877</v>
      </c>
      <c r="AI117" s="69">
        <f t="shared" si="64"/>
        <v>-1244.4877</v>
      </c>
    </row>
    <row r="118" spans="2:35" ht="9">
      <c r="B118" s="99"/>
      <c r="C118" s="106" t="s">
        <v>139</v>
      </c>
      <c r="D118" s="107"/>
      <c r="E118" s="108"/>
      <c r="F118" s="109"/>
      <c r="G118" s="196"/>
      <c r="H118" s="108"/>
      <c r="I118" s="200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267" t="str">
        <f>IF(ISERR(IRR($E117:AI117)),"-",IRR($E117:AI117))</f>
        <v>-</v>
      </c>
    </row>
    <row r="119" spans="2:35" ht="9">
      <c r="B119" s="100" t="s">
        <v>319</v>
      </c>
      <c r="C119" s="110" t="s">
        <v>70</v>
      </c>
      <c r="D119" s="107"/>
      <c r="E119" s="111">
        <f aca="true" t="shared" si="65" ref="E119:AI119">-E102</f>
        <v>0</v>
      </c>
      <c r="F119" s="112">
        <f t="shared" si="65"/>
        <v>0</v>
      </c>
      <c r="G119" s="197">
        <f t="shared" si="65"/>
        <v>0</v>
      </c>
      <c r="H119" s="111">
        <f t="shared" si="65"/>
        <v>0</v>
      </c>
      <c r="I119" s="201">
        <f t="shared" si="65"/>
        <v>0</v>
      </c>
      <c r="J119" s="112">
        <f t="shared" si="65"/>
        <v>0</v>
      </c>
      <c r="K119" s="112">
        <f t="shared" si="65"/>
        <v>0</v>
      </c>
      <c r="L119" s="112">
        <f t="shared" si="65"/>
        <v>0</v>
      </c>
      <c r="M119" s="112">
        <f t="shared" si="65"/>
        <v>0</v>
      </c>
      <c r="N119" s="112">
        <f t="shared" si="65"/>
        <v>0</v>
      </c>
      <c r="O119" s="112">
        <f t="shared" si="65"/>
        <v>0</v>
      </c>
      <c r="P119" s="112">
        <f t="shared" si="65"/>
        <v>0</v>
      </c>
      <c r="Q119" s="112">
        <f t="shared" si="65"/>
        <v>0</v>
      </c>
      <c r="R119" s="112">
        <f t="shared" si="65"/>
        <v>0</v>
      </c>
      <c r="S119" s="112">
        <f t="shared" si="65"/>
        <v>0</v>
      </c>
      <c r="T119" s="112">
        <f t="shared" si="65"/>
        <v>0</v>
      </c>
      <c r="U119" s="112">
        <f t="shared" si="65"/>
        <v>0</v>
      </c>
      <c r="V119" s="112">
        <f t="shared" si="65"/>
        <v>0</v>
      </c>
      <c r="W119" s="112">
        <f t="shared" si="65"/>
        <v>0</v>
      </c>
      <c r="X119" s="112">
        <f t="shared" si="65"/>
        <v>0</v>
      </c>
      <c r="Y119" s="112">
        <f t="shared" si="65"/>
        <v>0</v>
      </c>
      <c r="Z119" s="112">
        <f t="shared" si="65"/>
        <v>0</v>
      </c>
      <c r="AA119" s="112">
        <f t="shared" si="65"/>
        <v>0</v>
      </c>
      <c r="AB119" s="112">
        <f t="shared" si="65"/>
        <v>0</v>
      </c>
      <c r="AC119" s="112">
        <f t="shared" si="65"/>
        <v>0</v>
      </c>
      <c r="AD119" s="112">
        <f t="shared" si="65"/>
        <v>0</v>
      </c>
      <c r="AE119" s="112">
        <f t="shared" si="65"/>
        <v>0</v>
      </c>
      <c r="AF119" s="112">
        <f t="shared" si="65"/>
        <v>0</v>
      </c>
      <c r="AG119" s="112">
        <f t="shared" si="65"/>
        <v>0</v>
      </c>
      <c r="AH119" s="112">
        <f t="shared" si="65"/>
        <v>0</v>
      </c>
      <c r="AI119" s="113">
        <f t="shared" si="65"/>
        <v>0</v>
      </c>
    </row>
    <row r="120" spans="2:35" ht="9">
      <c r="B120" s="70"/>
      <c r="C120" s="71" t="s">
        <v>318</v>
      </c>
      <c r="D120" s="72"/>
      <c r="E120" s="73"/>
      <c r="F120" s="74"/>
      <c r="G120" s="183"/>
      <c r="H120" s="393"/>
      <c r="I120" s="394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6"/>
    </row>
    <row r="121" spans="2:35" ht="9">
      <c r="B121" s="70"/>
      <c r="C121" s="50" t="s">
        <v>140</v>
      </c>
      <c r="D121" s="66"/>
      <c r="E121" s="67">
        <f aca="true" t="shared" si="66" ref="E121:AI121">SUM(E119:E120)</f>
        <v>0</v>
      </c>
      <c r="F121" s="68">
        <f t="shared" si="66"/>
        <v>0</v>
      </c>
      <c r="G121" s="188">
        <f t="shared" si="66"/>
        <v>0</v>
      </c>
      <c r="H121" s="67">
        <f t="shared" si="66"/>
        <v>0</v>
      </c>
      <c r="I121" s="194">
        <f t="shared" si="66"/>
        <v>0</v>
      </c>
      <c r="J121" s="68">
        <f t="shared" si="66"/>
        <v>0</v>
      </c>
      <c r="K121" s="68">
        <f t="shared" si="66"/>
        <v>0</v>
      </c>
      <c r="L121" s="68">
        <f t="shared" si="66"/>
        <v>0</v>
      </c>
      <c r="M121" s="68">
        <f t="shared" si="66"/>
        <v>0</v>
      </c>
      <c r="N121" s="68">
        <f t="shared" si="66"/>
        <v>0</v>
      </c>
      <c r="O121" s="68">
        <f t="shared" si="66"/>
        <v>0</v>
      </c>
      <c r="P121" s="68">
        <f t="shared" si="66"/>
        <v>0</v>
      </c>
      <c r="Q121" s="68">
        <f t="shared" si="66"/>
        <v>0</v>
      </c>
      <c r="R121" s="68">
        <f t="shared" si="66"/>
        <v>0</v>
      </c>
      <c r="S121" s="68">
        <f t="shared" si="66"/>
        <v>0</v>
      </c>
      <c r="T121" s="68">
        <f t="shared" si="66"/>
        <v>0</v>
      </c>
      <c r="U121" s="68">
        <f t="shared" si="66"/>
        <v>0</v>
      </c>
      <c r="V121" s="68">
        <f t="shared" si="66"/>
        <v>0</v>
      </c>
      <c r="W121" s="68">
        <f t="shared" si="66"/>
        <v>0</v>
      </c>
      <c r="X121" s="68">
        <f t="shared" si="66"/>
        <v>0</v>
      </c>
      <c r="Y121" s="68">
        <f t="shared" si="66"/>
        <v>0</v>
      </c>
      <c r="Z121" s="68">
        <f t="shared" si="66"/>
        <v>0</v>
      </c>
      <c r="AA121" s="68">
        <f t="shared" si="66"/>
        <v>0</v>
      </c>
      <c r="AB121" s="68">
        <f t="shared" si="66"/>
        <v>0</v>
      </c>
      <c r="AC121" s="68">
        <f t="shared" si="66"/>
        <v>0</v>
      </c>
      <c r="AD121" s="68">
        <f t="shared" si="66"/>
        <v>0</v>
      </c>
      <c r="AE121" s="68">
        <f t="shared" si="66"/>
        <v>0</v>
      </c>
      <c r="AF121" s="68">
        <f t="shared" si="66"/>
        <v>0</v>
      </c>
      <c r="AG121" s="68">
        <f t="shared" si="66"/>
        <v>0</v>
      </c>
      <c r="AH121" s="68">
        <f t="shared" si="66"/>
        <v>0</v>
      </c>
      <c r="AI121" s="69">
        <f t="shared" si="66"/>
        <v>0</v>
      </c>
    </row>
    <row r="122" spans="2:35" ht="9">
      <c r="B122" s="99"/>
      <c r="C122" s="110" t="s">
        <v>319</v>
      </c>
      <c r="D122" s="107"/>
      <c r="E122" s="108"/>
      <c r="F122" s="109"/>
      <c r="G122" s="196"/>
      <c r="H122" s="108"/>
      <c r="I122" s="200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267" t="str">
        <f>IF(ISERR(IRR($E121:AI121)),"-",IRR($E121:AI121))</f>
        <v>-</v>
      </c>
    </row>
    <row r="123" spans="2:35" ht="9">
      <c r="B123" s="100" t="s">
        <v>141</v>
      </c>
      <c r="C123" s="71" t="s">
        <v>142</v>
      </c>
      <c r="D123" s="72"/>
      <c r="E123" s="73">
        <f>E88</f>
        <v>0</v>
      </c>
      <c r="F123" s="74">
        <f aca="true" t="shared" si="67" ref="F123:AI123">F88</f>
        <v>-1244.4877</v>
      </c>
      <c r="G123" s="183">
        <f t="shared" si="67"/>
        <v>-1244.4877</v>
      </c>
      <c r="H123" s="73">
        <f t="shared" si="67"/>
        <v>-1244.4877</v>
      </c>
      <c r="I123" s="191">
        <f t="shared" si="67"/>
        <v>-1244.4877</v>
      </c>
      <c r="J123" s="74">
        <f t="shared" si="67"/>
        <v>-1244.4877</v>
      </c>
      <c r="K123" s="74">
        <f t="shared" si="67"/>
        <v>-1244.4877</v>
      </c>
      <c r="L123" s="74">
        <f t="shared" si="67"/>
        <v>-1244.4877</v>
      </c>
      <c r="M123" s="74">
        <f t="shared" si="67"/>
        <v>-1244.4877</v>
      </c>
      <c r="N123" s="74">
        <f t="shared" si="67"/>
        <v>-1244.4877</v>
      </c>
      <c r="O123" s="74">
        <f t="shared" si="67"/>
        <v>-1244.4877</v>
      </c>
      <c r="P123" s="74">
        <f t="shared" si="67"/>
        <v>-1244.4877</v>
      </c>
      <c r="Q123" s="74">
        <f t="shared" si="67"/>
        <v>-1244.4877</v>
      </c>
      <c r="R123" s="74">
        <f t="shared" si="67"/>
        <v>-1244.4877</v>
      </c>
      <c r="S123" s="74">
        <f t="shared" si="67"/>
        <v>-1244.4877</v>
      </c>
      <c r="T123" s="74">
        <f t="shared" si="67"/>
        <v>-1244.4877</v>
      </c>
      <c r="U123" s="74">
        <f t="shared" si="67"/>
        <v>-1244.4877</v>
      </c>
      <c r="V123" s="74">
        <f t="shared" si="67"/>
        <v>-1244.4877</v>
      </c>
      <c r="W123" s="74">
        <f t="shared" si="67"/>
        <v>-1244.4877</v>
      </c>
      <c r="X123" s="74">
        <f t="shared" si="67"/>
        <v>-1244.4877</v>
      </c>
      <c r="Y123" s="74">
        <f t="shared" si="67"/>
        <v>-1244.4877</v>
      </c>
      <c r="Z123" s="74">
        <f t="shared" si="67"/>
        <v>-1244.4877</v>
      </c>
      <c r="AA123" s="74">
        <f t="shared" si="67"/>
        <v>-1244.4877</v>
      </c>
      <c r="AB123" s="74">
        <f t="shared" si="67"/>
        <v>-1244.4877</v>
      </c>
      <c r="AC123" s="74">
        <f t="shared" si="67"/>
        <v>-1244.4877</v>
      </c>
      <c r="AD123" s="74">
        <f t="shared" si="67"/>
        <v>-1244.4877</v>
      </c>
      <c r="AE123" s="74">
        <f t="shared" si="67"/>
        <v>-1244.4877</v>
      </c>
      <c r="AF123" s="74">
        <f t="shared" si="67"/>
        <v>-1244.4877</v>
      </c>
      <c r="AG123" s="74">
        <f t="shared" si="67"/>
        <v>-1244.4877</v>
      </c>
      <c r="AH123" s="74">
        <f t="shared" si="67"/>
        <v>-1244.4877</v>
      </c>
      <c r="AI123" s="75">
        <f t="shared" si="67"/>
        <v>-1244.4877</v>
      </c>
    </row>
    <row r="124" spans="2:35" ht="9">
      <c r="B124" s="70" t="s">
        <v>143</v>
      </c>
      <c r="C124" s="76" t="s">
        <v>144</v>
      </c>
      <c r="D124" s="77"/>
      <c r="E124" s="78">
        <f>E94</f>
        <v>0</v>
      </c>
      <c r="F124" s="79">
        <f aca="true" t="shared" si="68" ref="F124:AI124">F94</f>
        <v>0</v>
      </c>
      <c r="G124" s="184">
        <f t="shared" si="68"/>
        <v>0</v>
      </c>
      <c r="H124" s="78">
        <f t="shared" si="68"/>
        <v>0</v>
      </c>
      <c r="I124" s="136">
        <f t="shared" si="68"/>
        <v>0</v>
      </c>
      <c r="J124" s="79">
        <f t="shared" si="68"/>
        <v>0</v>
      </c>
      <c r="K124" s="79">
        <f t="shared" si="68"/>
        <v>0</v>
      </c>
      <c r="L124" s="79">
        <f t="shared" si="68"/>
        <v>0</v>
      </c>
      <c r="M124" s="79">
        <f t="shared" si="68"/>
        <v>0</v>
      </c>
      <c r="N124" s="79">
        <f t="shared" si="68"/>
        <v>0</v>
      </c>
      <c r="O124" s="79">
        <f t="shared" si="68"/>
        <v>0</v>
      </c>
      <c r="P124" s="79">
        <f t="shared" si="68"/>
        <v>0</v>
      </c>
      <c r="Q124" s="79">
        <f t="shared" si="68"/>
        <v>0</v>
      </c>
      <c r="R124" s="79">
        <f t="shared" si="68"/>
        <v>0</v>
      </c>
      <c r="S124" s="79">
        <f t="shared" si="68"/>
        <v>0</v>
      </c>
      <c r="T124" s="79">
        <f t="shared" si="68"/>
        <v>0</v>
      </c>
      <c r="U124" s="79">
        <f t="shared" si="68"/>
        <v>0</v>
      </c>
      <c r="V124" s="79">
        <f t="shared" si="68"/>
        <v>0</v>
      </c>
      <c r="W124" s="79">
        <f t="shared" si="68"/>
        <v>0</v>
      </c>
      <c r="X124" s="79">
        <f t="shared" si="68"/>
        <v>0</v>
      </c>
      <c r="Y124" s="79">
        <f t="shared" si="68"/>
        <v>0</v>
      </c>
      <c r="Z124" s="79">
        <f t="shared" si="68"/>
        <v>0</v>
      </c>
      <c r="AA124" s="79">
        <f t="shared" si="68"/>
        <v>0</v>
      </c>
      <c r="AB124" s="79">
        <f t="shared" si="68"/>
        <v>0</v>
      </c>
      <c r="AC124" s="79">
        <f t="shared" si="68"/>
        <v>0</v>
      </c>
      <c r="AD124" s="79">
        <f t="shared" si="68"/>
        <v>0</v>
      </c>
      <c r="AE124" s="79">
        <f t="shared" si="68"/>
        <v>0</v>
      </c>
      <c r="AF124" s="79">
        <f t="shared" si="68"/>
        <v>0</v>
      </c>
      <c r="AG124" s="79">
        <f t="shared" si="68"/>
        <v>0</v>
      </c>
      <c r="AH124" s="79">
        <f t="shared" si="68"/>
        <v>0</v>
      </c>
      <c r="AI124" s="80">
        <f t="shared" si="68"/>
        <v>0</v>
      </c>
    </row>
    <row r="125" spans="2:35" ht="9">
      <c r="B125" s="70"/>
      <c r="C125" s="76" t="s">
        <v>70</v>
      </c>
      <c r="D125" s="77"/>
      <c r="E125" s="78">
        <f>E102</f>
        <v>0</v>
      </c>
      <c r="F125" s="79">
        <f aca="true" t="shared" si="69" ref="F125:AI125">F102</f>
        <v>0</v>
      </c>
      <c r="G125" s="184">
        <f t="shared" si="69"/>
        <v>0</v>
      </c>
      <c r="H125" s="78">
        <f t="shared" si="69"/>
        <v>0</v>
      </c>
      <c r="I125" s="136">
        <f t="shared" si="69"/>
        <v>0</v>
      </c>
      <c r="J125" s="79">
        <f t="shared" si="69"/>
        <v>0</v>
      </c>
      <c r="K125" s="79">
        <f t="shared" si="69"/>
        <v>0</v>
      </c>
      <c r="L125" s="79">
        <f t="shared" si="69"/>
        <v>0</v>
      </c>
      <c r="M125" s="79">
        <f t="shared" si="69"/>
        <v>0</v>
      </c>
      <c r="N125" s="79">
        <f t="shared" si="69"/>
        <v>0</v>
      </c>
      <c r="O125" s="79">
        <f t="shared" si="69"/>
        <v>0</v>
      </c>
      <c r="P125" s="79">
        <f t="shared" si="69"/>
        <v>0</v>
      </c>
      <c r="Q125" s="79">
        <f t="shared" si="69"/>
        <v>0</v>
      </c>
      <c r="R125" s="79">
        <f t="shared" si="69"/>
        <v>0</v>
      </c>
      <c r="S125" s="79">
        <f t="shared" si="69"/>
        <v>0</v>
      </c>
      <c r="T125" s="79">
        <f t="shared" si="69"/>
        <v>0</v>
      </c>
      <c r="U125" s="79">
        <f t="shared" si="69"/>
        <v>0</v>
      </c>
      <c r="V125" s="79">
        <f t="shared" si="69"/>
        <v>0</v>
      </c>
      <c r="W125" s="79">
        <f t="shared" si="69"/>
        <v>0</v>
      </c>
      <c r="X125" s="79">
        <f t="shared" si="69"/>
        <v>0</v>
      </c>
      <c r="Y125" s="79">
        <f t="shared" si="69"/>
        <v>0</v>
      </c>
      <c r="Z125" s="79">
        <f t="shared" si="69"/>
        <v>0</v>
      </c>
      <c r="AA125" s="79">
        <f t="shared" si="69"/>
        <v>0</v>
      </c>
      <c r="AB125" s="79">
        <f t="shared" si="69"/>
        <v>0</v>
      </c>
      <c r="AC125" s="79">
        <f t="shared" si="69"/>
        <v>0</v>
      </c>
      <c r="AD125" s="79">
        <f t="shared" si="69"/>
        <v>0</v>
      </c>
      <c r="AE125" s="79">
        <f t="shared" si="69"/>
        <v>0</v>
      </c>
      <c r="AF125" s="79">
        <f t="shared" si="69"/>
        <v>0</v>
      </c>
      <c r="AG125" s="79">
        <f t="shared" si="69"/>
        <v>0</v>
      </c>
      <c r="AH125" s="79">
        <f t="shared" si="69"/>
        <v>0</v>
      </c>
      <c r="AI125" s="80">
        <f t="shared" si="69"/>
        <v>0</v>
      </c>
    </row>
    <row r="126" spans="2:35" ht="9">
      <c r="B126" s="70"/>
      <c r="C126" s="76" t="s">
        <v>86</v>
      </c>
      <c r="D126" s="77"/>
      <c r="E126" s="78">
        <f>E103</f>
        <v>0</v>
      </c>
      <c r="F126" s="79">
        <f aca="true" t="shared" si="70" ref="F126:AI126">F103</f>
        <v>0</v>
      </c>
      <c r="G126" s="184">
        <f t="shared" si="70"/>
        <v>0</v>
      </c>
      <c r="H126" s="78">
        <f t="shared" si="70"/>
        <v>0</v>
      </c>
      <c r="I126" s="136">
        <f t="shared" si="70"/>
        <v>0</v>
      </c>
      <c r="J126" s="79">
        <f t="shared" si="70"/>
        <v>0</v>
      </c>
      <c r="K126" s="79">
        <f t="shared" si="70"/>
        <v>0</v>
      </c>
      <c r="L126" s="79">
        <f t="shared" si="70"/>
        <v>0</v>
      </c>
      <c r="M126" s="79">
        <f t="shared" si="70"/>
        <v>0</v>
      </c>
      <c r="N126" s="79">
        <f t="shared" si="70"/>
        <v>0</v>
      </c>
      <c r="O126" s="79">
        <f t="shared" si="70"/>
        <v>0</v>
      </c>
      <c r="P126" s="79">
        <f t="shared" si="70"/>
        <v>0</v>
      </c>
      <c r="Q126" s="79">
        <f t="shared" si="70"/>
        <v>0</v>
      </c>
      <c r="R126" s="79">
        <f t="shared" si="70"/>
        <v>0</v>
      </c>
      <c r="S126" s="79">
        <f t="shared" si="70"/>
        <v>0</v>
      </c>
      <c r="T126" s="79">
        <f t="shared" si="70"/>
        <v>0</v>
      </c>
      <c r="U126" s="79">
        <f t="shared" si="70"/>
        <v>0</v>
      </c>
      <c r="V126" s="79">
        <f t="shared" si="70"/>
        <v>0</v>
      </c>
      <c r="W126" s="79">
        <f t="shared" si="70"/>
        <v>0</v>
      </c>
      <c r="X126" s="79">
        <f t="shared" si="70"/>
        <v>0</v>
      </c>
      <c r="Y126" s="79">
        <f t="shared" si="70"/>
        <v>0</v>
      </c>
      <c r="Z126" s="79">
        <f t="shared" si="70"/>
        <v>0</v>
      </c>
      <c r="AA126" s="79">
        <f t="shared" si="70"/>
        <v>0</v>
      </c>
      <c r="AB126" s="79">
        <f t="shared" si="70"/>
        <v>0</v>
      </c>
      <c r="AC126" s="79">
        <f t="shared" si="70"/>
        <v>0</v>
      </c>
      <c r="AD126" s="79">
        <f t="shared" si="70"/>
        <v>0</v>
      </c>
      <c r="AE126" s="79">
        <f t="shared" si="70"/>
        <v>0</v>
      </c>
      <c r="AF126" s="79">
        <f t="shared" si="70"/>
        <v>0</v>
      </c>
      <c r="AG126" s="79">
        <f t="shared" si="70"/>
        <v>0</v>
      </c>
      <c r="AH126" s="79">
        <f t="shared" si="70"/>
        <v>0</v>
      </c>
      <c r="AI126" s="80">
        <f t="shared" si="70"/>
        <v>0</v>
      </c>
    </row>
    <row r="127" spans="2:35" ht="9">
      <c r="B127" s="70"/>
      <c r="C127" s="76" t="s">
        <v>290</v>
      </c>
      <c r="D127" s="77"/>
      <c r="E127" s="78">
        <f>E45</f>
        <v>0</v>
      </c>
      <c r="F127" s="79">
        <f aca="true" t="shared" si="71" ref="F127:AI127">F45</f>
        <v>0</v>
      </c>
      <c r="G127" s="184">
        <f t="shared" si="71"/>
        <v>0</v>
      </c>
      <c r="H127" s="78">
        <f t="shared" si="71"/>
        <v>0</v>
      </c>
      <c r="I127" s="136">
        <f t="shared" si="71"/>
        <v>0</v>
      </c>
      <c r="J127" s="79">
        <f t="shared" si="71"/>
        <v>0</v>
      </c>
      <c r="K127" s="79">
        <f t="shared" si="71"/>
        <v>0</v>
      </c>
      <c r="L127" s="79">
        <f t="shared" si="71"/>
        <v>0</v>
      </c>
      <c r="M127" s="79">
        <f t="shared" si="71"/>
        <v>0</v>
      </c>
      <c r="N127" s="79">
        <f t="shared" si="71"/>
        <v>0</v>
      </c>
      <c r="O127" s="79">
        <f t="shared" si="71"/>
        <v>0</v>
      </c>
      <c r="P127" s="79">
        <f t="shared" si="71"/>
        <v>0</v>
      </c>
      <c r="Q127" s="79">
        <f t="shared" si="71"/>
        <v>0</v>
      </c>
      <c r="R127" s="79">
        <f t="shared" si="71"/>
        <v>0</v>
      </c>
      <c r="S127" s="79">
        <f t="shared" si="71"/>
        <v>0</v>
      </c>
      <c r="T127" s="79">
        <f t="shared" si="71"/>
        <v>0</v>
      </c>
      <c r="U127" s="79">
        <f t="shared" si="71"/>
        <v>0</v>
      </c>
      <c r="V127" s="79">
        <f t="shared" si="71"/>
        <v>0</v>
      </c>
      <c r="W127" s="79">
        <f t="shared" si="71"/>
        <v>0</v>
      </c>
      <c r="X127" s="79">
        <f t="shared" si="71"/>
        <v>0</v>
      </c>
      <c r="Y127" s="79">
        <f t="shared" si="71"/>
        <v>0</v>
      </c>
      <c r="Z127" s="79">
        <f t="shared" si="71"/>
        <v>0</v>
      </c>
      <c r="AA127" s="79">
        <f t="shared" si="71"/>
        <v>0</v>
      </c>
      <c r="AB127" s="79">
        <f t="shared" si="71"/>
        <v>0</v>
      </c>
      <c r="AC127" s="79">
        <f t="shared" si="71"/>
        <v>0</v>
      </c>
      <c r="AD127" s="79">
        <f t="shared" si="71"/>
        <v>0</v>
      </c>
      <c r="AE127" s="79">
        <f t="shared" si="71"/>
        <v>0</v>
      </c>
      <c r="AF127" s="79">
        <f t="shared" si="71"/>
        <v>0</v>
      </c>
      <c r="AG127" s="79">
        <f t="shared" si="71"/>
        <v>0</v>
      </c>
      <c r="AH127" s="79">
        <f t="shared" si="71"/>
        <v>0</v>
      </c>
      <c r="AI127" s="80">
        <f t="shared" si="71"/>
        <v>0</v>
      </c>
    </row>
    <row r="128" spans="2:35" ht="9">
      <c r="B128" s="70"/>
      <c r="C128" s="81" t="s">
        <v>90</v>
      </c>
      <c r="D128" s="82"/>
      <c r="E128" s="83">
        <f>E101</f>
        <v>0</v>
      </c>
      <c r="F128" s="84">
        <f aca="true" t="shared" si="72" ref="F128:AI128">F101</f>
        <v>0</v>
      </c>
      <c r="G128" s="185">
        <f t="shared" si="72"/>
        <v>0</v>
      </c>
      <c r="H128" s="83">
        <f t="shared" si="72"/>
        <v>0</v>
      </c>
      <c r="I128" s="192">
        <f t="shared" si="72"/>
        <v>0</v>
      </c>
      <c r="J128" s="84">
        <f t="shared" si="72"/>
        <v>0</v>
      </c>
      <c r="K128" s="84">
        <f t="shared" si="72"/>
        <v>0</v>
      </c>
      <c r="L128" s="84">
        <f t="shared" si="72"/>
        <v>0</v>
      </c>
      <c r="M128" s="84">
        <f t="shared" si="72"/>
        <v>0</v>
      </c>
      <c r="N128" s="84">
        <f t="shared" si="72"/>
        <v>0</v>
      </c>
      <c r="O128" s="84">
        <f t="shared" si="72"/>
        <v>0</v>
      </c>
      <c r="P128" s="84">
        <f t="shared" si="72"/>
        <v>0</v>
      </c>
      <c r="Q128" s="84">
        <f t="shared" si="72"/>
        <v>0</v>
      </c>
      <c r="R128" s="84">
        <f t="shared" si="72"/>
        <v>0</v>
      </c>
      <c r="S128" s="84">
        <f t="shared" si="72"/>
        <v>0</v>
      </c>
      <c r="T128" s="84">
        <f t="shared" si="72"/>
        <v>0</v>
      </c>
      <c r="U128" s="84">
        <f t="shared" si="72"/>
        <v>0</v>
      </c>
      <c r="V128" s="84">
        <f t="shared" si="72"/>
        <v>0</v>
      </c>
      <c r="W128" s="84">
        <f t="shared" si="72"/>
        <v>0</v>
      </c>
      <c r="X128" s="84">
        <f t="shared" si="72"/>
        <v>0</v>
      </c>
      <c r="Y128" s="84">
        <f t="shared" si="72"/>
        <v>0</v>
      </c>
      <c r="Z128" s="84">
        <f t="shared" si="72"/>
        <v>0</v>
      </c>
      <c r="AA128" s="84">
        <f t="shared" si="72"/>
        <v>0</v>
      </c>
      <c r="AB128" s="84">
        <f t="shared" si="72"/>
        <v>0</v>
      </c>
      <c r="AC128" s="84">
        <f t="shared" si="72"/>
        <v>0</v>
      </c>
      <c r="AD128" s="84">
        <f t="shared" si="72"/>
        <v>0</v>
      </c>
      <c r="AE128" s="84">
        <f t="shared" si="72"/>
        <v>0</v>
      </c>
      <c r="AF128" s="84">
        <f t="shared" si="72"/>
        <v>0</v>
      </c>
      <c r="AG128" s="84">
        <f t="shared" si="72"/>
        <v>0</v>
      </c>
      <c r="AH128" s="84">
        <f t="shared" si="72"/>
        <v>0</v>
      </c>
      <c r="AI128" s="85">
        <f t="shared" si="72"/>
        <v>0</v>
      </c>
    </row>
    <row r="129" spans="2:35" ht="9">
      <c r="B129" s="70"/>
      <c r="C129" s="50" t="s">
        <v>340</v>
      </c>
      <c r="D129" s="66"/>
      <c r="E129" s="67"/>
      <c r="F129" s="68"/>
      <c r="G129" s="188"/>
      <c r="H129" s="346"/>
      <c r="I129" s="349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7"/>
      <c r="AH129" s="347"/>
      <c r="AI129" s="350"/>
    </row>
    <row r="130" spans="2:35" ht="9">
      <c r="B130" s="70"/>
      <c r="C130" s="50" t="s">
        <v>145</v>
      </c>
      <c r="D130" s="66"/>
      <c r="E130" s="114"/>
      <c r="F130" s="115"/>
      <c r="G130" s="198"/>
      <c r="H130" s="114"/>
      <c r="I130" s="202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6" t="str">
        <f>IF(ISERR(SUM(E123:AI128)/SUM(E129:AI129)),"-",SUM(E123:AI128)/SUM(E129:AI129))</f>
        <v>-</v>
      </c>
    </row>
    <row r="131" spans="2:35" ht="9">
      <c r="B131" s="99"/>
      <c r="C131" s="50" t="s">
        <v>146</v>
      </c>
      <c r="D131" s="66"/>
      <c r="E131" s="114"/>
      <c r="F131" s="115"/>
      <c r="G131" s="198"/>
      <c r="H131" s="114" t="str">
        <f>IF(ISERR(SUM(H123:H128)/H129),"-",SUM(H123:H128)/H129)</f>
        <v>-</v>
      </c>
      <c r="I131" s="202" t="str">
        <f aca="true" t="shared" si="73" ref="I131:AI131">IF(ISERR(SUM(I123:I128)/I129),"-",SUM(I123:I128)/I129)</f>
        <v>-</v>
      </c>
      <c r="J131" s="115" t="str">
        <f t="shared" si="73"/>
        <v>-</v>
      </c>
      <c r="K131" s="115" t="str">
        <f t="shared" si="73"/>
        <v>-</v>
      </c>
      <c r="L131" s="115" t="str">
        <f t="shared" si="73"/>
        <v>-</v>
      </c>
      <c r="M131" s="115" t="str">
        <f t="shared" si="73"/>
        <v>-</v>
      </c>
      <c r="N131" s="115" t="str">
        <f t="shared" si="73"/>
        <v>-</v>
      </c>
      <c r="O131" s="115" t="str">
        <f t="shared" si="73"/>
        <v>-</v>
      </c>
      <c r="P131" s="115" t="str">
        <f t="shared" si="73"/>
        <v>-</v>
      </c>
      <c r="Q131" s="115" t="str">
        <f t="shared" si="73"/>
        <v>-</v>
      </c>
      <c r="R131" s="115" t="str">
        <f t="shared" si="73"/>
        <v>-</v>
      </c>
      <c r="S131" s="115" t="str">
        <f t="shared" si="73"/>
        <v>-</v>
      </c>
      <c r="T131" s="115" t="str">
        <f t="shared" si="73"/>
        <v>-</v>
      </c>
      <c r="U131" s="115" t="str">
        <f t="shared" si="73"/>
        <v>-</v>
      </c>
      <c r="V131" s="115" t="str">
        <f t="shared" si="73"/>
        <v>-</v>
      </c>
      <c r="W131" s="115" t="str">
        <f t="shared" si="73"/>
        <v>-</v>
      </c>
      <c r="X131" s="115" t="str">
        <f t="shared" si="73"/>
        <v>-</v>
      </c>
      <c r="Y131" s="115" t="str">
        <f t="shared" si="73"/>
        <v>-</v>
      </c>
      <c r="Z131" s="115" t="str">
        <f t="shared" si="73"/>
        <v>-</v>
      </c>
      <c r="AA131" s="115" t="str">
        <f t="shared" si="73"/>
        <v>-</v>
      </c>
      <c r="AB131" s="115" t="str">
        <f t="shared" si="73"/>
        <v>-</v>
      </c>
      <c r="AC131" s="115" t="str">
        <f t="shared" si="73"/>
        <v>-</v>
      </c>
      <c r="AD131" s="115" t="str">
        <f t="shared" si="73"/>
        <v>-</v>
      </c>
      <c r="AE131" s="115" t="str">
        <f t="shared" si="73"/>
        <v>-</v>
      </c>
      <c r="AF131" s="115" t="str">
        <f t="shared" si="73"/>
        <v>-</v>
      </c>
      <c r="AG131" s="115" t="str">
        <f t="shared" si="73"/>
        <v>-</v>
      </c>
      <c r="AH131" s="115" t="str">
        <f t="shared" si="73"/>
        <v>-</v>
      </c>
      <c r="AI131" s="116" t="str">
        <f t="shared" si="73"/>
        <v>-</v>
      </c>
    </row>
    <row r="132" spans="2:25" ht="9">
      <c r="B132" s="46"/>
      <c r="C132" s="46"/>
      <c r="D132" s="46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2:25" s="1" customFormat="1" ht="12" hidden="1">
      <c r="B133" s="43" t="s">
        <v>247</v>
      </c>
      <c r="C133" s="43"/>
      <c r="D133" s="43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</row>
    <row r="134" spans="2:35" ht="9" hidden="1">
      <c r="B134" s="46"/>
      <c r="C134" s="46"/>
      <c r="D134" s="46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AI134" s="48" t="s">
        <v>135</v>
      </c>
    </row>
    <row r="135" spans="2:35" ht="9" hidden="1">
      <c r="B135" s="49"/>
      <c r="C135" s="50"/>
      <c r="D135" s="51" t="s">
        <v>289</v>
      </c>
      <c r="E135" s="52">
        <v>-2</v>
      </c>
      <c r="F135" s="53">
        <v>-1</v>
      </c>
      <c r="G135" s="181">
        <v>0</v>
      </c>
      <c r="H135" s="52">
        <v>1</v>
      </c>
      <c r="I135" s="189">
        <v>2</v>
      </c>
      <c r="J135" s="53">
        <v>3</v>
      </c>
      <c r="K135" s="53">
        <v>4</v>
      </c>
      <c r="L135" s="53">
        <v>5</v>
      </c>
      <c r="M135" s="53">
        <v>6</v>
      </c>
      <c r="N135" s="53">
        <v>7</v>
      </c>
      <c r="O135" s="53">
        <v>8</v>
      </c>
      <c r="P135" s="53">
        <v>9</v>
      </c>
      <c r="Q135" s="53">
        <v>10</v>
      </c>
      <c r="R135" s="53">
        <v>11</v>
      </c>
      <c r="S135" s="53">
        <v>12</v>
      </c>
      <c r="T135" s="53">
        <v>13</v>
      </c>
      <c r="U135" s="53">
        <v>14</v>
      </c>
      <c r="V135" s="53">
        <v>15</v>
      </c>
      <c r="W135" s="53">
        <v>16</v>
      </c>
      <c r="X135" s="53">
        <v>17</v>
      </c>
      <c r="Y135" s="53">
        <v>18</v>
      </c>
      <c r="Z135" s="53">
        <v>19</v>
      </c>
      <c r="AA135" s="53">
        <v>20</v>
      </c>
      <c r="AB135" s="53">
        <v>21</v>
      </c>
      <c r="AC135" s="53">
        <v>22</v>
      </c>
      <c r="AD135" s="53">
        <v>23</v>
      </c>
      <c r="AE135" s="53">
        <v>24</v>
      </c>
      <c r="AF135" s="53">
        <v>25</v>
      </c>
      <c r="AG135" s="53">
        <v>26</v>
      </c>
      <c r="AH135" s="53">
        <v>27</v>
      </c>
      <c r="AI135" s="54">
        <v>28</v>
      </c>
    </row>
    <row r="136" spans="2:35" ht="9" hidden="1">
      <c r="B136" s="49" t="s">
        <v>131</v>
      </c>
      <c r="C136" s="50"/>
      <c r="D136" s="66"/>
      <c r="E136" s="67">
        <f>E69</f>
        <v>0</v>
      </c>
      <c r="F136" s="68">
        <f aca="true" t="shared" si="74" ref="F136:AI136">F69</f>
        <v>-1244.4877</v>
      </c>
      <c r="G136" s="188">
        <f t="shared" si="74"/>
        <v>-1244.4877</v>
      </c>
      <c r="H136" s="67">
        <f t="shared" si="74"/>
        <v>-1244.4877</v>
      </c>
      <c r="I136" s="194">
        <f t="shared" si="74"/>
        <v>-1244.4877</v>
      </c>
      <c r="J136" s="68">
        <f t="shared" si="74"/>
        <v>-1244.4877</v>
      </c>
      <c r="K136" s="68">
        <f t="shared" si="74"/>
        <v>-1244.4877</v>
      </c>
      <c r="L136" s="68">
        <f t="shared" si="74"/>
        <v>-1244.4877</v>
      </c>
      <c r="M136" s="68">
        <f t="shared" si="74"/>
        <v>-1244.4877</v>
      </c>
      <c r="N136" s="68">
        <f t="shared" si="74"/>
        <v>-1244.4877</v>
      </c>
      <c r="O136" s="68">
        <f t="shared" si="74"/>
        <v>-1244.4877</v>
      </c>
      <c r="P136" s="68">
        <f t="shared" si="74"/>
        <v>-1244.4877</v>
      </c>
      <c r="Q136" s="68">
        <f t="shared" si="74"/>
        <v>-1244.4877</v>
      </c>
      <c r="R136" s="68">
        <f t="shared" si="74"/>
        <v>-1244.4877</v>
      </c>
      <c r="S136" s="68">
        <f t="shared" si="74"/>
        <v>-1244.4877</v>
      </c>
      <c r="T136" s="68">
        <f t="shared" si="74"/>
        <v>-1244.4877</v>
      </c>
      <c r="U136" s="68">
        <f t="shared" si="74"/>
        <v>-1244.4877</v>
      </c>
      <c r="V136" s="68">
        <f t="shared" si="74"/>
        <v>-1244.4877</v>
      </c>
      <c r="W136" s="68">
        <f t="shared" si="74"/>
        <v>-1244.4877</v>
      </c>
      <c r="X136" s="68">
        <f t="shared" si="74"/>
        <v>-1244.4877</v>
      </c>
      <c r="Y136" s="68">
        <f t="shared" si="74"/>
        <v>-1244.4877</v>
      </c>
      <c r="Z136" s="68">
        <f t="shared" si="74"/>
        <v>-1244.4877</v>
      </c>
      <c r="AA136" s="68">
        <f t="shared" si="74"/>
        <v>-1244.4877</v>
      </c>
      <c r="AB136" s="68">
        <f t="shared" si="74"/>
        <v>-1244.4877</v>
      </c>
      <c r="AC136" s="68">
        <f t="shared" si="74"/>
        <v>-1244.4877</v>
      </c>
      <c r="AD136" s="68">
        <f t="shared" si="74"/>
        <v>-1244.4877</v>
      </c>
      <c r="AE136" s="68">
        <f t="shared" si="74"/>
        <v>-1244.4877</v>
      </c>
      <c r="AF136" s="68">
        <f t="shared" si="74"/>
        <v>-1244.4877</v>
      </c>
      <c r="AG136" s="68">
        <f t="shared" si="74"/>
        <v>-1244.4877</v>
      </c>
      <c r="AH136" s="68">
        <f t="shared" si="74"/>
        <v>-1244.4877</v>
      </c>
      <c r="AI136" s="69">
        <f t="shared" si="74"/>
        <v>-1244.4877</v>
      </c>
    </row>
    <row r="137" spans="2:35" ht="9" hidden="1">
      <c r="B137" s="49" t="s">
        <v>115</v>
      </c>
      <c r="C137" s="50"/>
      <c r="D137" s="66"/>
      <c r="E137" s="67">
        <f>E45</f>
        <v>0</v>
      </c>
      <c r="F137" s="68">
        <f aca="true" t="shared" si="75" ref="F137:AI137">F45</f>
        <v>0</v>
      </c>
      <c r="G137" s="188">
        <f t="shared" si="75"/>
        <v>0</v>
      </c>
      <c r="H137" s="67">
        <f t="shared" si="75"/>
        <v>0</v>
      </c>
      <c r="I137" s="194">
        <f t="shared" si="75"/>
        <v>0</v>
      </c>
      <c r="J137" s="68">
        <f t="shared" si="75"/>
        <v>0</v>
      </c>
      <c r="K137" s="68">
        <f t="shared" si="75"/>
        <v>0</v>
      </c>
      <c r="L137" s="68">
        <f t="shared" si="75"/>
        <v>0</v>
      </c>
      <c r="M137" s="68">
        <f t="shared" si="75"/>
        <v>0</v>
      </c>
      <c r="N137" s="68">
        <f t="shared" si="75"/>
        <v>0</v>
      </c>
      <c r="O137" s="68">
        <f t="shared" si="75"/>
        <v>0</v>
      </c>
      <c r="P137" s="68">
        <f t="shared" si="75"/>
        <v>0</v>
      </c>
      <c r="Q137" s="68">
        <f t="shared" si="75"/>
        <v>0</v>
      </c>
      <c r="R137" s="68">
        <f t="shared" si="75"/>
        <v>0</v>
      </c>
      <c r="S137" s="68">
        <f t="shared" si="75"/>
        <v>0</v>
      </c>
      <c r="T137" s="68">
        <f t="shared" si="75"/>
        <v>0</v>
      </c>
      <c r="U137" s="68">
        <f t="shared" si="75"/>
        <v>0</v>
      </c>
      <c r="V137" s="68">
        <f t="shared" si="75"/>
        <v>0</v>
      </c>
      <c r="W137" s="68">
        <f t="shared" si="75"/>
        <v>0</v>
      </c>
      <c r="X137" s="68">
        <f t="shared" si="75"/>
        <v>0</v>
      </c>
      <c r="Y137" s="68">
        <f t="shared" si="75"/>
        <v>0</v>
      </c>
      <c r="Z137" s="68">
        <f t="shared" si="75"/>
        <v>0</v>
      </c>
      <c r="AA137" s="68">
        <f t="shared" si="75"/>
        <v>0</v>
      </c>
      <c r="AB137" s="68">
        <f t="shared" si="75"/>
        <v>0</v>
      </c>
      <c r="AC137" s="68">
        <f t="shared" si="75"/>
        <v>0</v>
      </c>
      <c r="AD137" s="68">
        <f t="shared" si="75"/>
        <v>0</v>
      </c>
      <c r="AE137" s="68">
        <f t="shared" si="75"/>
        <v>0</v>
      </c>
      <c r="AF137" s="68">
        <f t="shared" si="75"/>
        <v>0</v>
      </c>
      <c r="AG137" s="68">
        <f t="shared" si="75"/>
        <v>0</v>
      </c>
      <c r="AH137" s="68">
        <f t="shared" si="75"/>
        <v>0</v>
      </c>
      <c r="AI137" s="69">
        <f t="shared" si="75"/>
        <v>0</v>
      </c>
    </row>
    <row r="138" spans="2:35" ht="9" hidden="1">
      <c r="B138" s="49" t="s">
        <v>91</v>
      </c>
      <c r="C138" s="50"/>
      <c r="D138" s="66"/>
      <c r="E138" s="67">
        <f aca="true" t="shared" si="76" ref="E138:AI138">MAX(E136+E137,0)*$D76</f>
        <v>0</v>
      </c>
      <c r="F138" s="68">
        <f t="shared" si="76"/>
        <v>0</v>
      </c>
      <c r="G138" s="188">
        <f t="shared" si="76"/>
        <v>0</v>
      </c>
      <c r="H138" s="67">
        <f t="shared" si="76"/>
        <v>0</v>
      </c>
      <c r="I138" s="194">
        <f t="shared" si="76"/>
        <v>0</v>
      </c>
      <c r="J138" s="68">
        <f t="shared" si="76"/>
        <v>0</v>
      </c>
      <c r="K138" s="68">
        <f t="shared" si="76"/>
        <v>0</v>
      </c>
      <c r="L138" s="68">
        <f t="shared" si="76"/>
        <v>0</v>
      </c>
      <c r="M138" s="68">
        <f t="shared" si="76"/>
        <v>0</v>
      </c>
      <c r="N138" s="68">
        <f t="shared" si="76"/>
        <v>0</v>
      </c>
      <c r="O138" s="68">
        <f t="shared" si="76"/>
        <v>0</v>
      </c>
      <c r="P138" s="68">
        <f t="shared" si="76"/>
        <v>0</v>
      </c>
      <c r="Q138" s="68">
        <f t="shared" si="76"/>
        <v>0</v>
      </c>
      <c r="R138" s="68">
        <f t="shared" si="76"/>
        <v>0</v>
      </c>
      <c r="S138" s="68">
        <f t="shared" si="76"/>
        <v>0</v>
      </c>
      <c r="T138" s="68">
        <f t="shared" si="76"/>
        <v>0</v>
      </c>
      <c r="U138" s="68">
        <f t="shared" si="76"/>
        <v>0</v>
      </c>
      <c r="V138" s="68">
        <f t="shared" si="76"/>
        <v>0</v>
      </c>
      <c r="W138" s="68">
        <f t="shared" si="76"/>
        <v>0</v>
      </c>
      <c r="X138" s="68">
        <f t="shared" si="76"/>
        <v>0</v>
      </c>
      <c r="Y138" s="68">
        <f t="shared" si="76"/>
        <v>0</v>
      </c>
      <c r="Z138" s="68">
        <f t="shared" si="76"/>
        <v>0</v>
      </c>
      <c r="AA138" s="68">
        <f t="shared" si="76"/>
        <v>0</v>
      </c>
      <c r="AB138" s="68">
        <f t="shared" si="76"/>
        <v>0</v>
      </c>
      <c r="AC138" s="68">
        <f t="shared" si="76"/>
        <v>0</v>
      </c>
      <c r="AD138" s="68">
        <f t="shared" si="76"/>
        <v>0</v>
      </c>
      <c r="AE138" s="68">
        <f t="shared" si="76"/>
        <v>0</v>
      </c>
      <c r="AF138" s="68">
        <f t="shared" si="76"/>
        <v>0</v>
      </c>
      <c r="AG138" s="68">
        <f t="shared" si="76"/>
        <v>0</v>
      </c>
      <c r="AH138" s="68">
        <f t="shared" si="76"/>
        <v>0</v>
      </c>
      <c r="AI138" s="69">
        <f t="shared" si="76"/>
        <v>0</v>
      </c>
    </row>
    <row r="139" spans="2:35" ht="9" hidden="1">
      <c r="B139" s="49" t="s">
        <v>132</v>
      </c>
      <c r="C139" s="50"/>
      <c r="D139" s="66"/>
      <c r="E139" s="67">
        <f>E136+E137-E138</f>
        <v>0</v>
      </c>
      <c r="F139" s="68">
        <f aca="true" t="shared" si="77" ref="F139:AI139">F136+F137-F138</f>
        <v>-1244.4877</v>
      </c>
      <c r="G139" s="188">
        <f t="shared" si="77"/>
        <v>-1244.4877</v>
      </c>
      <c r="H139" s="67">
        <f t="shared" si="77"/>
        <v>-1244.4877</v>
      </c>
      <c r="I139" s="194">
        <f t="shared" si="77"/>
        <v>-1244.4877</v>
      </c>
      <c r="J139" s="68">
        <f t="shared" si="77"/>
        <v>-1244.4877</v>
      </c>
      <c r="K139" s="68">
        <f t="shared" si="77"/>
        <v>-1244.4877</v>
      </c>
      <c r="L139" s="68">
        <f t="shared" si="77"/>
        <v>-1244.4877</v>
      </c>
      <c r="M139" s="68">
        <f t="shared" si="77"/>
        <v>-1244.4877</v>
      </c>
      <c r="N139" s="68">
        <f t="shared" si="77"/>
        <v>-1244.4877</v>
      </c>
      <c r="O139" s="68">
        <f t="shared" si="77"/>
        <v>-1244.4877</v>
      </c>
      <c r="P139" s="68">
        <f t="shared" si="77"/>
        <v>-1244.4877</v>
      </c>
      <c r="Q139" s="68">
        <f t="shared" si="77"/>
        <v>-1244.4877</v>
      </c>
      <c r="R139" s="68">
        <f t="shared" si="77"/>
        <v>-1244.4877</v>
      </c>
      <c r="S139" s="68">
        <f t="shared" si="77"/>
        <v>-1244.4877</v>
      </c>
      <c r="T139" s="68">
        <f t="shared" si="77"/>
        <v>-1244.4877</v>
      </c>
      <c r="U139" s="68">
        <f t="shared" si="77"/>
        <v>-1244.4877</v>
      </c>
      <c r="V139" s="68">
        <f t="shared" si="77"/>
        <v>-1244.4877</v>
      </c>
      <c r="W139" s="68">
        <f t="shared" si="77"/>
        <v>-1244.4877</v>
      </c>
      <c r="X139" s="68">
        <f t="shared" si="77"/>
        <v>-1244.4877</v>
      </c>
      <c r="Y139" s="68">
        <f t="shared" si="77"/>
        <v>-1244.4877</v>
      </c>
      <c r="Z139" s="68">
        <f t="shared" si="77"/>
        <v>-1244.4877</v>
      </c>
      <c r="AA139" s="68">
        <f t="shared" si="77"/>
        <v>-1244.4877</v>
      </c>
      <c r="AB139" s="68">
        <f t="shared" si="77"/>
        <v>-1244.4877</v>
      </c>
      <c r="AC139" s="68">
        <f t="shared" si="77"/>
        <v>-1244.4877</v>
      </c>
      <c r="AD139" s="68">
        <f t="shared" si="77"/>
        <v>-1244.4877</v>
      </c>
      <c r="AE139" s="68">
        <f t="shared" si="77"/>
        <v>-1244.4877</v>
      </c>
      <c r="AF139" s="68">
        <f t="shared" si="77"/>
        <v>-1244.4877</v>
      </c>
      <c r="AG139" s="68">
        <f t="shared" si="77"/>
        <v>-1244.4877</v>
      </c>
      <c r="AH139" s="68">
        <f t="shared" si="77"/>
        <v>-1244.4877</v>
      </c>
      <c r="AI139" s="69">
        <f t="shared" si="77"/>
        <v>-1244.4877</v>
      </c>
    </row>
    <row r="140" spans="2:26" ht="9" hidden="1">
      <c r="B140" s="46"/>
      <c r="C140" s="46"/>
      <c r="D140" s="46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2:26" ht="9" hidden="1">
      <c r="B141" s="49" t="s">
        <v>92</v>
      </c>
      <c r="C141" s="66"/>
      <c r="D141" s="118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2:26" ht="9" hidden="1">
      <c r="B142" s="49" t="s">
        <v>93</v>
      </c>
      <c r="C142" s="66"/>
      <c r="D142" s="119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2:26" ht="9" hidden="1">
      <c r="B143" s="49" t="s">
        <v>94</v>
      </c>
      <c r="C143" s="66"/>
      <c r="D143" s="119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2:26" ht="9" hidden="1">
      <c r="B144" s="49" t="s">
        <v>95</v>
      </c>
      <c r="C144" s="66"/>
      <c r="D144" s="119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2:26" ht="9" hidden="1">
      <c r="B145" s="49" t="s">
        <v>96</v>
      </c>
      <c r="C145" s="66"/>
      <c r="D145" s="118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rowBreaks count="1" manualBreakCount="1">
    <brk id="8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B1:AJ145"/>
  <sheetViews>
    <sheetView zoomScale="150" zoomScaleNormal="150" zoomScaleSheetLayoutView="75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1.75390625" style="44" customWidth="1"/>
    <col min="2" max="2" width="6.75390625" style="44" customWidth="1"/>
    <col min="3" max="4" width="8.75390625" style="44" customWidth="1"/>
    <col min="5" max="36" width="5.75390625" style="44" customWidth="1"/>
    <col min="37" max="16384" width="10.75390625" style="44" customWidth="1"/>
  </cols>
  <sheetData>
    <row r="1" ht="8.25">
      <c r="C1" s="45"/>
    </row>
    <row r="2" ht="8.25">
      <c r="C2" s="45"/>
    </row>
    <row r="3" ht="8.25"/>
    <row r="4" spans="2:26" s="1" customFormat="1" ht="12.75">
      <c r="B4" s="43" t="s">
        <v>125</v>
      </c>
      <c r="C4" s="43"/>
      <c r="D4" s="43"/>
      <c r="E4" s="43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2:35" ht="9">
      <c r="B5" s="46"/>
      <c r="C5" s="46"/>
      <c r="D5" s="46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I5" s="48" t="s">
        <v>148</v>
      </c>
    </row>
    <row r="6" spans="2:35" ht="9">
      <c r="B6" s="49"/>
      <c r="C6" s="50"/>
      <c r="D6" s="51" t="s">
        <v>289</v>
      </c>
      <c r="E6" s="52">
        <v>-2</v>
      </c>
      <c r="F6" s="53">
        <v>-1</v>
      </c>
      <c r="G6" s="181">
        <v>0</v>
      </c>
      <c r="H6" s="52">
        <v>1</v>
      </c>
      <c r="I6" s="189">
        <v>2</v>
      </c>
      <c r="J6" s="53">
        <v>3</v>
      </c>
      <c r="K6" s="53">
        <v>4</v>
      </c>
      <c r="L6" s="53">
        <v>5</v>
      </c>
      <c r="M6" s="53">
        <v>6</v>
      </c>
      <c r="N6" s="53">
        <v>7</v>
      </c>
      <c r="O6" s="53">
        <v>8</v>
      </c>
      <c r="P6" s="53">
        <v>9</v>
      </c>
      <c r="Q6" s="53">
        <v>10</v>
      </c>
      <c r="R6" s="53">
        <v>11</v>
      </c>
      <c r="S6" s="53">
        <v>12</v>
      </c>
      <c r="T6" s="53">
        <v>13</v>
      </c>
      <c r="U6" s="53">
        <v>14</v>
      </c>
      <c r="V6" s="53">
        <v>15</v>
      </c>
      <c r="W6" s="53">
        <v>16</v>
      </c>
      <c r="X6" s="53">
        <v>17</v>
      </c>
      <c r="Y6" s="53">
        <v>18</v>
      </c>
      <c r="Z6" s="53">
        <v>19</v>
      </c>
      <c r="AA6" s="53">
        <v>20</v>
      </c>
      <c r="AB6" s="53">
        <v>21</v>
      </c>
      <c r="AC6" s="53">
        <v>22</v>
      </c>
      <c r="AD6" s="53">
        <v>23</v>
      </c>
      <c r="AE6" s="53">
        <v>24</v>
      </c>
      <c r="AF6" s="53">
        <v>25</v>
      </c>
      <c r="AG6" s="53">
        <v>26</v>
      </c>
      <c r="AH6" s="53">
        <v>27</v>
      </c>
      <c r="AI6" s="54">
        <v>28</v>
      </c>
    </row>
    <row r="7" spans="2:35" ht="9">
      <c r="B7" s="55" t="s">
        <v>78</v>
      </c>
      <c r="C7" s="46"/>
      <c r="D7" s="56"/>
      <c r="E7" s="57">
        <f>SUM(E8:E9)</f>
        <v>0</v>
      </c>
      <c r="F7" s="58">
        <f aca="true" t="shared" si="0" ref="F7:AI7">SUM(F8:F12)</f>
        <v>-871.1413899999999</v>
      </c>
      <c r="G7" s="182">
        <f t="shared" si="0"/>
        <v>-1742.2827799999998</v>
      </c>
      <c r="H7" s="57">
        <f t="shared" si="0"/>
        <v>-2613.42417</v>
      </c>
      <c r="I7" s="190">
        <f t="shared" si="0"/>
        <v>-3484.5655599999996</v>
      </c>
      <c r="J7" s="58">
        <f t="shared" si="0"/>
        <v>-4355.70695</v>
      </c>
      <c r="K7" s="58">
        <f t="shared" si="0"/>
        <v>-5226.84834</v>
      </c>
      <c r="L7" s="58">
        <f t="shared" si="0"/>
        <v>-6097.989729999999</v>
      </c>
      <c r="M7" s="58">
        <f t="shared" si="0"/>
        <v>-6969.131119999999</v>
      </c>
      <c r="N7" s="58">
        <f t="shared" si="0"/>
        <v>-7840.272509999999</v>
      </c>
      <c r="O7" s="58">
        <f t="shared" si="0"/>
        <v>-8711.4139</v>
      </c>
      <c r="P7" s="58">
        <f t="shared" si="0"/>
        <v>-9582.55529</v>
      </c>
      <c r="Q7" s="58">
        <f t="shared" si="0"/>
        <v>-10453.696680000001</v>
      </c>
      <c r="R7" s="58">
        <f t="shared" si="0"/>
        <v>-11324.838070000002</v>
      </c>
      <c r="S7" s="58">
        <f t="shared" si="0"/>
        <v>-12195.979460000002</v>
      </c>
      <c r="T7" s="58">
        <f t="shared" si="0"/>
        <v>-13067.120850000003</v>
      </c>
      <c r="U7" s="58">
        <f t="shared" si="0"/>
        <v>-13938.262240000004</v>
      </c>
      <c r="V7" s="58">
        <f t="shared" si="0"/>
        <v>-14809.403630000004</v>
      </c>
      <c r="W7" s="58">
        <f t="shared" si="0"/>
        <v>-15680.545020000005</v>
      </c>
      <c r="X7" s="58">
        <f t="shared" si="0"/>
        <v>-16551.686410000006</v>
      </c>
      <c r="Y7" s="58">
        <f t="shared" si="0"/>
        <v>-17422.827800000006</v>
      </c>
      <c r="Z7" s="58">
        <f t="shared" si="0"/>
        <v>-18293.969190000007</v>
      </c>
      <c r="AA7" s="58">
        <f t="shared" si="0"/>
        <v>-19165.110580000008</v>
      </c>
      <c r="AB7" s="58">
        <f t="shared" si="0"/>
        <v>-20036.25197000001</v>
      </c>
      <c r="AC7" s="58">
        <f t="shared" si="0"/>
        <v>-20907.39336000001</v>
      </c>
      <c r="AD7" s="58">
        <f t="shared" si="0"/>
        <v>-21778.53475000001</v>
      </c>
      <c r="AE7" s="58">
        <f t="shared" si="0"/>
        <v>-22649.67614000001</v>
      </c>
      <c r="AF7" s="58">
        <f t="shared" si="0"/>
        <v>-23520.81753000001</v>
      </c>
      <c r="AG7" s="58">
        <f t="shared" si="0"/>
        <v>-24391.958920000012</v>
      </c>
      <c r="AH7" s="58">
        <f t="shared" si="0"/>
        <v>-25263.100310000013</v>
      </c>
      <c r="AI7" s="59">
        <f t="shared" si="0"/>
        <v>-26134.241700000013</v>
      </c>
    </row>
    <row r="8" spans="2:35" ht="9">
      <c r="B8" s="55"/>
      <c r="C8" s="71" t="s">
        <v>79</v>
      </c>
      <c r="D8" s="72"/>
      <c r="E8" s="73">
        <f aca="true" t="shared" si="1" ref="E8:AI8">E108</f>
        <v>0</v>
      </c>
      <c r="F8" s="74">
        <f t="shared" si="1"/>
        <v>-871.1413899999999</v>
      </c>
      <c r="G8" s="183">
        <f t="shared" si="1"/>
        <v>-1742.2827799999998</v>
      </c>
      <c r="H8" s="73">
        <f t="shared" si="1"/>
        <v>-2613.42417</v>
      </c>
      <c r="I8" s="191">
        <f t="shared" si="1"/>
        <v>-3484.5655599999996</v>
      </c>
      <c r="J8" s="74">
        <f t="shared" si="1"/>
        <v>-4355.70695</v>
      </c>
      <c r="K8" s="74">
        <f t="shared" si="1"/>
        <v>-5226.84834</v>
      </c>
      <c r="L8" s="74">
        <f t="shared" si="1"/>
        <v>-6097.989729999999</v>
      </c>
      <c r="M8" s="74">
        <f t="shared" si="1"/>
        <v>-6969.131119999999</v>
      </c>
      <c r="N8" s="74">
        <f t="shared" si="1"/>
        <v>-7840.272509999999</v>
      </c>
      <c r="O8" s="74">
        <f t="shared" si="1"/>
        <v>-8711.4139</v>
      </c>
      <c r="P8" s="74">
        <f t="shared" si="1"/>
        <v>-9582.55529</v>
      </c>
      <c r="Q8" s="74">
        <f t="shared" si="1"/>
        <v>-10453.696680000001</v>
      </c>
      <c r="R8" s="74">
        <f t="shared" si="1"/>
        <v>-11324.838070000002</v>
      </c>
      <c r="S8" s="74">
        <f t="shared" si="1"/>
        <v>-12195.979460000002</v>
      </c>
      <c r="T8" s="74">
        <f t="shared" si="1"/>
        <v>-13067.120850000003</v>
      </c>
      <c r="U8" s="74">
        <f t="shared" si="1"/>
        <v>-13938.262240000004</v>
      </c>
      <c r="V8" s="74">
        <f t="shared" si="1"/>
        <v>-14809.403630000004</v>
      </c>
      <c r="W8" s="74">
        <f t="shared" si="1"/>
        <v>-15680.545020000005</v>
      </c>
      <c r="X8" s="74">
        <f t="shared" si="1"/>
        <v>-16551.686410000006</v>
      </c>
      <c r="Y8" s="74">
        <f t="shared" si="1"/>
        <v>-17422.827800000006</v>
      </c>
      <c r="Z8" s="74">
        <f t="shared" si="1"/>
        <v>-18293.969190000007</v>
      </c>
      <c r="AA8" s="74">
        <f t="shared" si="1"/>
        <v>-19165.110580000008</v>
      </c>
      <c r="AB8" s="74">
        <f t="shared" si="1"/>
        <v>-20036.25197000001</v>
      </c>
      <c r="AC8" s="74">
        <f t="shared" si="1"/>
        <v>-20907.39336000001</v>
      </c>
      <c r="AD8" s="74">
        <f t="shared" si="1"/>
        <v>-21778.53475000001</v>
      </c>
      <c r="AE8" s="74">
        <f t="shared" si="1"/>
        <v>-22649.67614000001</v>
      </c>
      <c r="AF8" s="74">
        <f t="shared" si="1"/>
        <v>-23520.81753000001</v>
      </c>
      <c r="AG8" s="74">
        <f t="shared" si="1"/>
        <v>-24391.958920000012</v>
      </c>
      <c r="AH8" s="74">
        <f t="shared" si="1"/>
        <v>-25263.100310000013</v>
      </c>
      <c r="AI8" s="75">
        <f t="shared" si="1"/>
        <v>-26134.241700000013</v>
      </c>
    </row>
    <row r="9" spans="2:35" ht="9">
      <c r="B9" s="55"/>
      <c r="C9" s="76" t="s">
        <v>80</v>
      </c>
      <c r="D9" s="77"/>
      <c r="E9" s="78">
        <f>-SUM($E$95:E$95)-SUM($E90:E90)</f>
        <v>0</v>
      </c>
      <c r="F9" s="79">
        <f>-SUM($E$95:F$95)-SUM($E90:F90)</f>
        <v>0</v>
      </c>
      <c r="G9" s="184">
        <f>-SUM($E$95:G$95)-SUM($E90:G90)</f>
        <v>0</v>
      </c>
      <c r="H9" s="78">
        <f>-SUM($E$95:H$95)-SUM($E90:H90)</f>
        <v>0</v>
      </c>
      <c r="I9" s="136">
        <f>-SUM($E$95:I$95)-SUM($E90:I90)</f>
        <v>0</v>
      </c>
      <c r="J9" s="79">
        <f>-SUM($E$95:J$95)-SUM($E90:J90)</f>
        <v>0</v>
      </c>
      <c r="K9" s="79">
        <f>-SUM($E$95:K$95)-SUM($E90:K90)</f>
        <v>0</v>
      </c>
      <c r="L9" s="79">
        <f>-SUM($E$95:L$95)-SUM($E90:L90)</f>
        <v>0</v>
      </c>
      <c r="M9" s="79">
        <f>-SUM($E$95:M$95)-SUM($E90:M90)</f>
        <v>0</v>
      </c>
      <c r="N9" s="79">
        <f>-SUM($E$95:N$95)-SUM($E90:N90)</f>
        <v>0</v>
      </c>
      <c r="O9" s="79">
        <f>-SUM($E$95:O$95)-SUM($E90:O90)</f>
        <v>0</v>
      </c>
      <c r="P9" s="79">
        <f>-SUM($E$95:P$95)-SUM($E90:P90)</f>
        <v>0</v>
      </c>
      <c r="Q9" s="79">
        <f>-SUM($E$95:Q$95)-SUM($E90:Q90)</f>
        <v>0</v>
      </c>
      <c r="R9" s="79">
        <f>-SUM($E$95:R$95)-SUM($E90:R90)</f>
        <v>0</v>
      </c>
      <c r="S9" s="79">
        <f>-SUM($E$95:S$95)-SUM($E90:S90)</f>
        <v>0</v>
      </c>
      <c r="T9" s="79">
        <f>-SUM($E$95:T$95)-SUM($E90:T90)</f>
        <v>0</v>
      </c>
      <c r="U9" s="79">
        <f>-SUM($E$95:U$95)-SUM($E90:U90)</f>
        <v>0</v>
      </c>
      <c r="V9" s="79">
        <f>-SUM($E$95:V$95)-SUM($E90:V90)</f>
        <v>0</v>
      </c>
      <c r="W9" s="79">
        <f>-SUM($E$95:W$95)-SUM($E90:W90)</f>
        <v>0</v>
      </c>
      <c r="X9" s="79">
        <f>-SUM($E$95:X$95)-SUM($E90:X90)</f>
        <v>0</v>
      </c>
      <c r="Y9" s="79">
        <f>-SUM($E$95:Y$95)-SUM($E90:Y90)</f>
        <v>0</v>
      </c>
      <c r="Z9" s="79">
        <f>-SUM($E$95:Z$95)-SUM($E90:Z90)</f>
        <v>0</v>
      </c>
      <c r="AA9" s="79">
        <f>-SUM($E$95:AA$95)-SUM($E90:AA90)</f>
        <v>0</v>
      </c>
      <c r="AB9" s="79">
        <f>-SUM($E$95:AB$95)-SUM($E90:AB90)</f>
        <v>0</v>
      </c>
      <c r="AC9" s="79">
        <f>-SUM($E$95:AC$95)-SUM($E90:AC90)</f>
        <v>0</v>
      </c>
      <c r="AD9" s="79">
        <f>-SUM($E$95:AD$95)-SUM($E90:AD90)</f>
        <v>0</v>
      </c>
      <c r="AE9" s="79">
        <f>-SUM($E$95:AE$95)-SUM($E90:AE90)</f>
        <v>0</v>
      </c>
      <c r="AF9" s="79">
        <f>-SUM($E$95:AF$95)-SUM($E90:AF90)</f>
        <v>0</v>
      </c>
      <c r="AG9" s="79">
        <f>-SUM($E$95:AG$95)-SUM($E90:AG90)</f>
        <v>0</v>
      </c>
      <c r="AH9" s="79">
        <f>-SUM($E$95:AH$95)-SUM($E90:AH90)</f>
        <v>0</v>
      </c>
      <c r="AI9" s="80">
        <f>-SUM($E$95:AI$95)-SUM($E90:AI90)-AI101</f>
        <v>0</v>
      </c>
    </row>
    <row r="10" spans="2:35" ht="9">
      <c r="B10" s="55"/>
      <c r="C10" s="76"/>
      <c r="D10" s="77"/>
      <c r="E10" s="78"/>
      <c r="F10" s="79"/>
      <c r="G10" s="184"/>
      <c r="H10" s="78"/>
      <c r="I10" s="136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2:35" ht="9">
      <c r="B11" s="55"/>
      <c r="C11" s="76"/>
      <c r="D11" s="77"/>
      <c r="E11" s="78"/>
      <c r="F11" s="79"/>
      <c r="G11" s="184"/>
      <c r="H11" s="78"/>
      <c r="I11" s="136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80"/>
    </row>
    <row r="12" spans="2:35" ht="9">
      <c r="B12" s="55"/>
      <c r="C12" s="81"/>
      <c r="D12" s="82"/>
      <c r="E12" s="83"/>
      <c r="F12" s="84"/>
      <c r="G12" s="185"/>
      <c r="H12" s="83"/>
      <c r="I12" s="19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5"/>
    </row>
    <row r="13" spans="2:35" ht="9">
      <c r="B13" s="60" t="s">
        <v>81</v>
      </c>
      <c r="C13" s="61"/>
      <c r="D13" s="62"/>
      <c r="E13" s="63">
        <f aca="true" t="shared" si="2" ref="E13:AI13">SUM(E14:E18)</f>
        <v>0</v>
      </c>
      <c r="F13" s="64">
        <f t="shared" si="2"/>
        <v>0</v>
      </c>
      <c r="G13" s="186">
        <f t="shared" si="2"/>
        <v>0</v>
      </c>
      <c r="H13" s="63">
        <f t="shared" si="2"/>
        <v>0</v>
      </c>
      <c r="I13" s="193">
        <f t="shared" si="2"/>
        <v>0</v>
      </c>
      <c r="J13" s="64">
        <f t="shared" si="2"/>
        <v>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  <c r="O13" s="64">
        <f t="shared" si="2"/>
        <v>0</v>
      </c>
      <c r="P13" s="64">
        <f t="shared" si="2"/>
        <v>0</v>
      </c>
      <c r="Q13" s="64">
        <f t="shared" si="2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 t="shared" si="2"/>
        <v>0</v>
      </c>
      <c r="AG13" s="64">
        <f t="shared" si="2"/>
        <v>0</v>
      </c>
      <c r="AH13" s="64">
        <f t="shared" si="2"/>
        <v>0</v>
      </c>
      <c r="AI13" s="65">
        <f t="shared" si="2"/>
        <v>0</v>
      </c>
    </row>
    <row r="14" spans="2:35" ht="9">
      <c r="B14" s="55"/>
      <c r="C14" s="71" t="s">
        <v>230</v>
      </c>
      <c r="D14" s="72"/>
      <c r="E14" s="73">
        <f>SUM($E103:E104)</f>
        <v>0</v>
      </c>
      <c r="F14" s="74">
        <f>SUM($E103:F104)</f>
        <v>0</v>
      </c>
      <c r="G14" s="183">
        <f>SUM($E103:G104)</f>
        <v>0</v>
      </c>
      <c r="H14" s="73">
        <f>SUM($E103:H104)</f>
        <v>0</v>
      </c>
      <c r="I14" s="191">
        <f>SUM($E103:I104)</f>
        <v>0</v>
      </c>
      <c r="J14" s="74">
        <f>SUM($E103:J104)</f>
        <v>0</v>
      </c>
      <c r="K14" s="74">
        <f>SUM($E103:K104)</f>
        <v>0</v>
      </c>
      <c r="L14" s="74">
        <f>SUM($E103:L104)</f>
        <v>0</v>
      </c>
      <c r="M14" s="74">
        <f>SUM($E103:M104)</f>
        <v>0</v>
      </c>
      <c r="N14" s="74">
        <f>SUM($E103:N104)</f>
        <v>0</v>
      </c>
      <c r="O14" s="74">
        <f>SUM($E103:O104)</f>
        <v>0</v>
      </c>
      <c r="P14" s="74">
        <f>SUM($E103:P104)</f>
        <v>0</v>
      </c>
      <c r="Q14" s="74">
        <f>SUM($E103:Q104)</f>
        <v>0</v>
      </c>
      <c r="R14" s="74">
        <f>SUM($E103:R104)</f>
        <v>0</v>
      </c>
      <c r="S14" s="74">
        <f>SUM($E103:S104)</f>
        <v>0</v>
      </c>
      <c r="T14" s="74">
        <f>SUM($E103:T104)</f>
        <v>0</v>
      </c>
      <c r="U14" s="74">
        <f>SUM($E103:U104)</f>
        <v>0</v>
      </c>
      <c r="V14" s="74">
        <f>SUM($E103:V104)</f>
        <v>0</v>
      </c>
      <c r="W14" s="74">
        <f>SUM($E103:W104)</f>
        <v>0</v>
      </c>
      <c r="X14" s="74">
        <f>SUM($E103:X104)</f>
        <v>0</v>
      </c>
      <c r="Y14" s="74">
        <f>SUM($E103:Y104)</f>
        <v>0</v>
      </c>
      <c r="Z14" s="74">
        <f>SUM($E103:Z104)</f>
        <v>0</v>
      </c>
      <c r="AA14" s="74">
        <f>SUM($E103:AA104)</f>
        <v>0</v>
      </c>
      <c r="AB14" s="74">
        <f>SUM($E103:AB104)</f>
        <v>0</v>
      </c>
      <c r="AC14" s="74">
        <f>SUM($E103:AC104)</f>
        <v>0</v>
      </c>
      <c r="AD14" s="74">
        <f>SUM($E103:AD104)</f>
        <v>0</v>
      </c>
      <c r="AE14" s="74">
        <f>SUM($E103:AE104)</f>
        <v>0</v>
      </c>
      <c r="AF14" s="74">
        <f>SUM($E103:AF104)</f>
        <v>0</v>
      </c>
      <c r="AG14" s="74">
        <f>SUM($E103:AG104)</f>
        <v>0</v>
      </c>
      <c r="AH14" s="74">
        <f>SUM($E103:AH104)</f>
        <v>0</v>
      </c>
      <c r="AI14" s="75">
        <f>SUM($E103:AI104)</f>
        <v>0</v>
      </c>
    </row>
    <row r="15" spans="2:35" ht="9">
      <c r="B15" s="55"/>
      <c r="C15" s="76"/>
      <c r="D15" s="77"/>
      <c r="E15" s="78"/>
      <c r="F15" s="79"/>
      <c r="G15" s="184"/>
      <c r="H15" s="78"/>
      <c r="I15" s="136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/>
    </row>
    <row r="16" spans="2:35" ht="9">
      <c r="B16" s="55"/>
      <c r="C16" s="76"/>
      <c r="D16" s="77"/>
      <c r="E16" s="78"/>
      <c r="F16" s="79"/>
      <c r="G16" s="184"/>
      <c r="H16" s="78"/>
      <c r="I16" s="136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80"/>
    </row>
    <row r="17" spans="2:35" ht="9">
      <c r="B17" s="55"/>
      <c r="C17" s="76"/>
      <c r="D17" s="77"/>
      <c r="E17" s="78"/>
      <c r="F17" s="79"/>
      <c r="G17" s="184"/>
      <c r="H17" s="78"/>
      <c r="I17" s="136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0"/>
    </row>
    <row r="18" spans="2:35" ht="9">
      <c r="B18" s="55"/>
      <c r="C18" s="81"/>
      <c r="D18" s="82"/>
      <c r="E18" s="83"/>
      <c r="F18" s="84"/>
      <c r="G18" s="185"/>
      <c r="H18" s="83"/>
      <c r="I18" s="192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</row>
    <row r="19" spans="2:35" ht="9">
      <c r="B19" s="60" t="s">
        <v>82</v>
      </c>
      <c r="C19" s="61"/>
      <c r="D19" s="62"/>
      <c r="E19" s="63">
        <f aca="true" t="shared" si="3" ref="E19:AI19">SUM(E20:E24)</f>
        <v>0</v>
      </c>
      <c r="F19" s="64">
        <f t="shared" si="3"/>
        <v>-871.1413899999999</v>
      </c>
      <c r="G19" s="186">
        <f t="shared" si="3"/>
        <v>-1742.2827799999998</v>
      </c>
      <c r="H19" s="63">
        <f t="shared" si="3"/>
        <v>-2613.42417</v>
      </c>
      <c r="I19" s="193">
        <f t="shared" si="3"/>
        <v>-3484.5655599999996</v>
      </c>
      <c r="J19" s="64">
        <f t="shared" si="3"/>
        <v>-4355.70695</v>
      </c>
      <c r="K19" s="64">
        <f t="shared" si="3"/>
        <v>-5226.84834</v>
      </c>
      <c r="L19" s="64">
        <f t="shared" si="3"/>
        <v>-6097.989729999999</v>
      </c>
      <c r="M19" s="64">
        <f t="shared" si="3"/>
        <v>-6969.131119999999</v>
      </c>
      <c r="N19" s="64">
        <f t="shared" si="3"/>
        <v>-7840.272509999999</v>
      </c>
      <c r="O19" s="64">
        <f t="shared" si="3"/>
        <v>-8711.4139</v>
      </c>
      <c r="P19" s="64">
        <f t="shared" si="3"/>
        <v>-9582.55529</v>
      </c>
      <c r="Q19" s="64">
        <f t="shared" si="3"/>
        <v>-10453.696680000001</v>
      </c>
      <c r="R19" s="64">
        <f t="shared" si="3"/>
        <v>-11324.838070000002</v>
      </c>
      <c r="S19" s="64">
        <f t="shared" si="3"/>
        <v>-12195.979460000002</v>
      </c>
      <c r="T19" s="64">
        <f t="shared" si="3"/>
        <v>-13067.120850000003</v>
      </c>
      <c r="U19" s="64">
        <f t="shared" si="3"/>
        <v>-13938.262240000004</v>
      </c>
      <c r="V19" s="64">
        <f t="shared" si="3"/>
        <v>-14809.403630000004</v>
      </c>
      <c r="W19" s="64">
        <f t="shared" si="3"/>
        <v>-15680.545020000005</v>
      </c>
      <c r="X19" s="64">
        <f t="shared" si="3"/>
        <v>-16551.686410000006</v>
      </c>
      <c r="Y19" s="64">
        <f t="shared" si="3"/>
        <v>-17422.827800000006</v>
      </c>
      <c r="Z19" s="64">
        <f t="shared" si="3"/>
        <v>-18293.969190000007</v>
      </c>
      <c r="AA19" s="64">
        <f t="shared" si="3"/>
        <v>-19165.110580000008</v>
      </c>
      <c r="AB19" s="64">
        <f t="shared" si="3"/>
        <v>-20036.25197000001</v>
      </c>
      <c r="AC19" s="64">
        <f t="shared" si="3"/>
        <v>-20907.39336000001</v>
      </c>
      <c r="AD19" s="64">
        <f t="shared" si="3"/>
        <v>-21778.53475000001</v>
      </c>
      <c r="AE19" s="64">
        <f t="shared" si="3"/>
        <v>-22649.67614000001</v>
      </c>
      <c r="AF19" s="64">
        <f t="shared" si="3"/>
        <v>-23520.81753000001</v>
      </c>
      <c r="AG19" s="64">
        <f t="shared" si="3"/>
        <v>-24391.958920000012</v>
      </c>
      <c r="AH19" s="64">
        <f t="shared" si="3"/>
        <v>-25263.100310000013</v>
      </c>
      <c r="AI19" s="65">
        <f t="shared" si="3"/>
        <v>-26134.241700000013</v>
      </c>
    </row>
    <row r="20" spans="2:35" ht="9">
      <c r="B20" s="55"/>
      <c r="C20" s="71" t="s">
        <v>70</v>
      </c>
      <c r="D20" s="72"/>
      <c r="E20" s="73">
        <f>SUM($E102:E102)</f>
        <v>0</v>
      </c>
      <c r="F20" s="74">
        <f>SUM($E102:F102)</f>
        <v>0</v>
      </c>
      <c r="G20" s="183">
        <f>SUM($E102:G102)</f>
        <v>0</v>
      </c>
      <c r="H20" s="73">
        <f>SUM($E102:H102)</f>
        <v>0</v>
      </c>
      <c r="I20" s="191">
        <f>SUM($E102:I102)</f>
        <v>0</v>
      </c>
      <c r="J20" s="74">
        <f>SUM($E102:J102)</f>
        <v>0</v>
      </c>
      <c r="K20" s="74">
        <f>SUM($E102:K102)</f>
        <v>0</v>
      </c>
      <c r="L20" s="74">
        <f>SUM($E102:L102)</f>
        <v>0</v>
      </c>
      <c r="M20" s="74">
        <f>SUM($E102:M102)</f>
        <v>0</v>
      </c>
      <c r="N20" s="74">
        <f>SUM($E102:N102)</f>
        <v>0</v>
      </c>
      <c r="O20" s="74">
        <f>SUM($E102:O102)</f>
        <v>0</v>
      </c>
      <c r="P20" s="74">
        <f>SUM($E102:P102)</f>
        <v>0</v>
      </c>
      <c r="Q20" s="74">
        <f>SUM($E102:Q102)</f>
        <v>0</v>
      </c>
      <c r="R20" s="74">
        <f>SUM($E102:R102)</f>
        <v>0</v>
      </c>
      <c r="S20" s="74">
        <f>SUM($E102:S102)</f>
        <v>0</v>
      </c>
      <c r="T20" s="74">
        <f>SUM($E102:T102)</f>
        <v>0</v>
      </c>
      <c r="U20" s="74">
        <f>SUM($E102:U102)</f>
        <v>0</v>
      </c>
      <c r="V20" s="74">
        <f>SUM($E102:V102)</f>
        <v>0</v>
      </c>
      <c r="W20" s="74">
        <f>SUM($E102:W102)</f>
        <v>0</v>
      </c>
      <c r="X20" s="74">
        <f>SUM($E102:X102)</f>
        <v>0</v>
      </c>
      <c r="Y20" s="74">
        <f>SUM($E102:Y102)</f>
        <v>0</v>
      </c>
      <c r="Z20" s="74">
        <f>SUM($E102:Z102)</f>
        <v>0</v>
      </c>
      <c r="AA20" s="74">
        <f>SUM($E102:AA102)</f>
        <v>0</v>
      </c>
      <c r="AB20" s="74">
        <f>SUM($E102:AB102)</f>
        <v>0</v>
      </c>
      <c r="AC20" s="74">
        <f>SUM($E102:AC102)</f>
        <v>0</v>
      </c>
      <c r="AD20" s="74">
        <f>SUM($E102:AD102)</f>
        <v>0</v>
      </c>
      <c r="AE20" s="74">
        <f>SUM($E102:AE102)</f>
        <v>0</v>
      </c>
      <c r="AF20" s="74">
        <f>SUM($E102:AF102)</f>
        <v>0</v>
      </c>
      <c r="AG20" s="74">
        <f>SUM($E102:AG102)</f>
        <v>0</v>
      </c>
      <c r="AH20" s="74">
        <f>SUM($E102:AH102)</f>
        <v>0</v>
      </c>
      <c r="AI20" s="75">
        <f>SUM($E102:AI102)</f>
        <v>0</v>
      </c>
    </row>
    <row r="21" spans="2:35" ht="9">
      <c r="B21" s="55"/>
      <c r="C21" s="76" t="s">
        <v>147</v>
      </c>
      <c r="D21" s="77"/>
      <c r="E21" s="78">
        <v>0</v>
      </c>
      <c r="F21" s="79">
        <f>SUM($E79:F79)</f>
        <v>0</v>
      </c>
      <c r="G21" s="184">
        <f>SUM($E79:G79)</f>
        <v>0</v>
      </c>
      <c r="H21" s="78">
        <f>SUM($E79:H79)</f>
        <v>0</v>
      </c>
      <c r="I21" s="136">
        <f>SUM($E79:I79)</f>
        <v>0</v>
      </c>
      <c r="J21" s="79">
        <f>SUM($E79:J79)</f>
        <v>0</v>
      </c>
      <c r="K21" s="79">
        <f>SUM($E79:K79)</f>
        <v>0</v>
      </c>
      <c r="L21" s="79">
        <f>SUM($E79:L79)</f>
        <v>0</v>
      </c>
      <c r="M21" s="79">
        <f>SUM($E79:M79)</f>
        <v>0</v>
      </c>
      <c r="N21" s="79">
        <f>SUM($E79:N79)</f>
        <v>0</v>
      </c>
      <c r="O21" s="79">
        <f>SUM($E79:O79)</f>
        <v>0</v>
      </c>
      <c r="P21" s="79">
        <f>SUM($E79:P79)</f>
        <v>0</v>
      </c>
      <c r="Q21" s="79">
        <f>SUM($E79:Q79)</f>
        <v>0</v>
      </c>
      <c r="R21" s="79">
        <f>SUM($E79:R79)</f>
        <v>0</v>
      </c>
      <c r="S21" s="79">
        <f>SUM($E79:S79)</f>
        <v>0</v>
      </c>
      <c r="T21" s="79">
        <f>SUM($E79:T79)</f>
        <v>0</v>
      </c>
      <c r="U21" s="79">
        <f>SUM($E79:U79)</f>
        <v>0</v>
      </c>
      <c r="V21" s="79">
        <f>SUM($E79:V79)</f>
        <v>0</v>
      </c>
      <c r="W21" s="79">
        <f>SUM($E79:W79)</f>
        <v>0</v>
      </c>
      <c r="X21" s="79">
        <f>SUM($E79:X79)</f>
        <v>0</v>
      </c>
      <c r="Y21" s="79">
        <f>SUM($E79:Y79)</f>
        <v>0</v>
      </c>
      <c r="Z21" s="79">
        <f>SUM($E79:Z79)</f>
        <v>0</v>
      </c>
      <c r="AA21" s="79">
        <f>SUM($E79:AA79)</f>
        <v>0</v>
      </c>
      <c r="AB21" s="79">
        <f>SUM($E79:AB79)</f>
        <v>0</v>
      </c>
      <c r="AC21" s="79">
        <f>SUM($E79:AC79)</f>
        <v>0</v>
      </c>
      <c r="AD21" s="79">
        <f>SUM($E79:AD79)</f>
        <v>0</v>
      </c>
      <c r="AE21" s="79">
        <f>SUM($E79:AE79)</f>
        <v>0</v>
      </c>
      <c r="AF21" s="79">
        <f>SUM($E79:AF79)</f>
        <v>0</v>
      </c>
      <c r="AG21" s="79">
        <f>SUM($E79:AG79)</f>
        <v>0</v>
      </c>
      <c r="AH21" s="79">
        <f>SUM($E79:AH79)</f>
        <v>0</v>
      </c>
      <c r="AI21" s="80">
        <f>SUM($E79:AI79)</f>
        <v>0</v>
      </c>
    </row>
    <row r="22" spans="2:35" ht="9">
      <c r="B22" s="55"/>
      <c r="C22" s="76" t="s">
        <v>83</v>
      </c>
      <c r="D22" s="77"/>
      <c r="E22" s="78">
        <f aca="true" t="shared" si="4" ref="E22:AI22">E81+E91</f>
        <v>0</v>
      </c>
      <c r="F22" s="136">
        <f t="shared" si="4"/>
        <v>-871.1413899999999</v>
      </c>
      <c r="G22" s="184">
        <f t="shared" si="4"/>
        <v>-1742.2827799999998</v>
      </c>
      <c r="H22" s="78">
        <f t="shared" si="4"/>
        <v>-2613.42417</v>
      </c>
      <c r="I22" s="136">
        <f t="shared" si="4"/>
        <v>-3484.5655599999996</v>
      </c>
      <c r="J22" s="79">
        <f t="shared" si="4"/>
        <v>-4355.70695</v>
      </c>
      <c r="K22" s="79">
        <f t="shared" si="4"/>
        <v>-5226.84834</v>
      </c>
      <c r="L22" s="79">
        <f t="shared" si="4"/>
        <v>-6097.989729999999</v>
      </c>
      <c r="M22" s="79">
        <f t="shared" si="4"/>
        <v>-6969.131119999999</v>
      </c>
      <c r="N22" s="79">
        <f t="shared" si="4"/>
        <v>-7840.272509999999</v>
      </c>
      <c r="O22" s="79">
        <f t="shared" si="4"/>
        <v>-8711.4139</v>
      </c>
      <c r="P22" s="79">
        <f t="shared" si="4"/>
        <v>-9582.55529</v>
      </c>
      <c r="Q22" s="79">
        <f t="shared" si="4"/>
        <v>-10453.696680000001</v>
      </c>
      <c r="R22" s="79">
        <f t="shared" si="4"/>
        <v>-11324.838070000002</v>
      </c>
      <c r="S22" s="79">
        <f t="shared" si="4"/>
        <v>-12195.979460000002</v>
      </c>
      <c r="T22" s="79">
        <f t="shared" si="4"/>
        <v>-13067.120850000003</v>
      </c>
      <c r="U22" s="79">
        <f t="shared" si="4"/>
        <v>-13938.262240000004</v>
      </c>
      <c r="V22" s="79">
        <f t="shared" si="4"/>
        <v>-14809.403630000004</v>
      </c>
      <c r="W22" s="79">
        <f t="shared" si="4"/>
        <v>-15680.545020000005</v>
      </c>
      <c r="X22" s="79">
        <f t="shared" si="4"/>
        <v>-16551.686410000006</v>
      </c>
      <c r="Y22" s="79">
        <f t="shared" si="4"/>
        <v>-17422.827800000006</v>
      </c>
      <c r="Z22" s="79">
        <f t="shared" si="4"/>
        <v>-18293.969190000007</v>
      </c>
      <c r="AA22" s="79">
        <f t="shared" si="4"/>
        <v>-19165.110580000008</v>
      </c>
      <c r="AB22" s="79">
        <f t="shared" si="4"/>
        <v>-20036.25197000001</v>
      </c>
      <c r="AC22" s="79">
        <f t="shared" si="4"/>
        <v>-20907.39336000001</v>
      </c>
      <c r="AD22" s="79">
        <f t="shared" si="4"/>
        <v>-21778.53475000001</v>
      </c>
      <c r="AE22" s="79">
        <f t="shared" si="4"/>
        <v>-22649.67614000001</v>
      </c>
      <c r="AF22" s="79">
        <f t="shared" si="4"/>
        <v>-23520.81753000001</v>
      </c>
      <c r="AG22" s="79">
        <f t="shared" si="4"/>
        <v>-24391.958920000012</v>
      </c>
      <c r="AH22" s="79">
        <f t="shared" si="4"/>
        <v>-25263.100310000013</v>
      </c>
      <c r="AI22" s="80">
        <f t="shared" si="4"/>
        <v>-26134.241700000013</v>
      </c>
    </row>
    <row r="23" spans="2:35" ht="9">
      <c r="B23" s="55"/>
      <c r="C23" s="76"/>
      <c r="D23" s="77"/>
      <c r="E23" s="78"/>
      <c r="F23" s="79"/>
      <c r="G23" s="184"/>
      <c r="H23" s="78"/>
      <c r="I23" s="136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</row>
    <row r="24" spans="2:35" ht="9">
      <c r="B24" s="55"/>
      <c r="C24" s="81"/>
      <c r="D24" s="82"/>
      <c r="E24" s="83"/>
      <c r="F24" s="84"/>
      <c r="G24" s="185"/>
      <c r="H24" s="83"/>
      <c r="I24" s="192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</row>
    <row r="25" spans="2:35" ht="9">
      <c r="B25" s="49" t="s">
        <v>84</v>
      </c>
      <c r="C25" s="50"/>
      <c r="D25" s="66"/>
      <c r="E25" s="67">
        <f aca="true" t="shared" si="5" ref="E25:AI25">E13+E19</f>
        <v>0</v>
      </c>
      <c r="F25" s="68">
        <f t="shared" si="5"/>
        <v>-871.1413899999999</v>
      </c>
      <c r="G25" s="188">
        <f t="shared" si="5"/>
        <v>-1742.2827799999998</v>
      </c>
      <c r="H25" s="67">
        <f t="shared" si="5"/>
        <v>-2613.42417</v>
      </c>
      <c r="I25" s="194">
        <f t="shared" si="5"/>
        <v>-3484.5655599999996</v>
      </c>
      <c r="J25" s="68">
        <f t="shared" si="5"/>
        <v>-4355.70695</v>
      </c>
      <c r="K25" s="68">
        <f t="shared" si="5"/>
        <v>-5226.84834</v>
      </c>
      <c r="L25" s="68">
        <f t="shared" si="5"/>
        <v>-6097.989729999999</v>
      </c>
      <c r="M25" s="68">
        <f t="shared" si="5"/>
        <v>-6969.131119999999</v>
      </c>
      <c r="N25" s="68">
        <f t="shared" si="5"/>
        <v>-7840.272509999999</v>
      </c>
      <c r="O25" s="68">
        <f t="shared" si="5"/>
        <v>-8711.4139</v>
      </c>
      <c r="P25" s="68">
        <f t="shared" si="5"/>
        <v>-9582.55529</v>
      </c>
      <c r="Q25" s="68">
        <f t="shared" si="5"/>
        <v>-10453.696680000001</v>
      </c>
      <c r="R25" s="68">
        <f t="shared" si="5"/>
        <v>-11324.838070000002</v>
      </c>
      <c r="S25" s="68">
        <f t="shared" si="5"/>
        <v>-12195.979460000002</v>
      </c>
      <c r="T25" s="68">
        <f t="shared" si="5"/>
        <v>-13067.120850000003</v>
      </c>
      <c r="U25" s="68">
        <f t="shared" si="5"/>
        <v>-13938.262240000004</v>
      </c>
      <c r="V25" s="68">
        <f t="shared" si="5"/>
        <v>-14809.403630000004</v>
      </c>
      <c r="W25" s="68">
        <f t="shared" si="5"/>
        <v>-15680.545020000005</v>
      </c>
      <c r="X25" s="68">
        <f t="shared" si="5"/>
        <v>-16551.686410000006</v>
      </c>
      <c r="Y25" s="68">
        <f t="shared" si="5"/>
        <v>-17422.827800000006</v>
      </c>
      <c r="Z25" s="68">
        <f t="shared" si="5"/>
        <v>-18293.969190000007</v>
      </c>
      <c r="AA25" s="68">
        <f t="shared" si="5"/>
        <v>-19165.110580000008</v>
      </c>
      <c r="AB25" s="68">
        <f t="shared" si="5"/>
        <v>-20036.25197000001</v>
      </c>
      <c r="AC25" s="68">
        <f t="shared" si="5"/>
        <v>-20907.39336000001</v>
      </c>
      <c r="AD25" s="68">
        <f t="shared" si="5"/>
        <v>-21778.53475000001</v>
      </c>
      <c r="AE25" s="68">
        <f t="shared" si="5"/>
        <v>-22649.67614000001</v>
      </c>
      <c r="AF25" s="68">
        <f t="shared" si="5"/>
        <v>-23520.81753000001</v>
      </c>
      <c r="AG25" s="68">
        <f t="shared" si="5"/>
        <v>-24391.958920000012</v>
      </c>
      <c r="AH25" s="68">
        <f t="shared" si="5"/>
        <v>-25263.100310000013</v>
      </c>
      <c r="AI25" s="69">
        <f t="shared" si="5"/>
        <v>-26134.241700000013</v>
      </c>
    </row>
    <row r="27" spans="2:36" s="1" customFormat="1" ht="12">
      <c r="B27" s="43" t="s">
        <v>126</v>
      </c>
      <c r="C27" s="43"/>
      <c r="AC27" s="2"/>
      <c r="AD27" s="2"/>
      <c r="AE27" s="2"/>
      <c r="AF27" s="2"/>
      <c r="AG27" s="2"/>
      <c r="AH27" s="2"/>
      <c r="AI27" s="2"/>
      <c r="AJ27" s="2"/>
    </row>
    <row r="28" spans="2:36" ht="9">
      <c r="B28" s="46"/>
      <c r="C28" s="46"/>
      <c r="AC28" s="48"/>
      <c r="AD28" s="48"/>
      <c r="AE28" s="48"/>
      <c r="AF28" s="48"/>
      <c r="AG28" s="48"/>
      <c r="AH28" s="48"/>
      <c r="AI28" s="48" t="s">
        <v>149</v>
      </c>
      <c r="AJ28" s="48"/>
    </row>
    <row r="29" spans="2:35" ht="9">
      <c r="B29" s="49"/>
      <c r="C29" s="50"/>
      <c r="D29" s="51" t="s">
        <v>289</v>
      </c>
      <c r="E29" s="52">
        <v>-2</v>
      </c>
      <c r="F29" s="53">
        <v>-1</v>
      </c>
      <c r="G29" s="181">
        <v>0</v>
      </c>
      <c r="H29" s="52">
        <v>1</v>
      </c>
      <c r="I29" s="189">
        <v>2</v>
      </c>
      <c r="J29" s="53">
        <v>3</v>
      </c>
      <c r="K29" s="53">
        <v>4</v>
      </c>
      <c r="L29" s="53">
        <v>5</v>
      </c>
      <c r="M29" s="53">
        <v>6</v>
      </c>
      <c r="N29" s="53">
        <v>7</v>
      </c>
      <c r="O29" s="53">
        <v>8</v>
      </c>
      <c r="P29" s="53">
        <v>9</v>
      </c>
      <c r="Q29" s="53">
        <v>10</v>
      </c>
      <c r="R29" s="53">
        <v>11</v>
      </c>
      <c r="S29" s="53">
        <v>12</v>
      </c>
      <c r="T29" s="53">
        <v>13</v>
      </c>
      <c r="U29" s="53">
        <v>14</v>
      </c>
      <c r="V29" s="53">
        <v>15</v>
      </c>
      <c r="W29" s="53">
        <v>16</v>
      </c>
      <c r="X29" s="53">
        <v>17</v>
      </c>
      <c r="Y29" s="53">
        <v>18</v>
      </c>
      <c r="Z29" s="53">
        <v>19</v>
      </c>
      <c r="AA29" s="53">
        <v>20</v>
      </c>
      <c r="AB29" s="53">
        <v>21</v>
      </c>
      <c r="AC29" s="53">
        <v>22</v>
      </c>
      <c r="AD29" s="53">
        <v>23</v>
      </c>
      <c r="AE29" s="53">
        <v>24</v>
      </c>
      <c r="AF29" s="53">
        <v>25</v>
      </c>
      <c r="AG29" s="53">
        <v>26</v>
      </c>
      <c r="AH29" s="53">
        <v>27</v>
      </c>
      <c r="AI29" s="54">
        <v>28</v>
      </c>
    </row>
    <row r="30" spans="2:35" ht="9">
      <c r="B30" s="60" t="s">
        <v>234</v>
      </c>
      <c r="C30" s="50"/>
      <c r="D30" s="66"/>
      <c r="E30" s="67">
        <f aca="true" t="shared" si="6" ref="E30:AI30">SUM(E31:E42)</f>
        <v>0</v>
      </c>
      <c r="F30" s="68">
        <f t="shared" si="6"/>
        <v>0</v>
      </c>
      <c r="G30" s="188">
        <f t="shared" si="6"/>
        <v>0</v>
      </c>
      <c r="H30" s="67">
        <f t="shared" si="6"/>
        <v>0</v>
      </c>
      <c r="I30" s="194">
        <f t="shared" si="6"/>
        <v>0</v>
      </c>
      <c r="J30" s="68">
        <f t="shared" si="6"/>
        <v>0</v>
      </c>
      <c r="K30" s="68">
        <f t="shared" si="6"/>
        <v>0</v>
      </c>
      <c r="L30" s="68">
        <f t="shared" si="6"/>
        <v>0</v>
      </c>
      <c r="M30" s="68">
        <f t="shared" si="6"/>
        <v>0</v>
      </c>
      <c r="N30" s="68">
        <f t="shared" si="6"/>
        <v>0</v>
      </c>
      <c r="O30" s="68">
        <f t="shared" si="6"/>
        <v>0</v>
      </c>
      <c r="P30" s="68">
        <f t="shared" si="6"/>
        <v>0</v>
      </c>
      <c r="Q30" s="68">
        <f t="shared" si="6"/>
        <v>0</v>
      </c>
      <c r="R30" s="68">
        <f t="shared" si="6"/>
        <v>0</v>
      </c>
      <c r="S30" s="68">
        <f t="shared" si="6"/>
        <v>0</v>
      </c>
      <c r="T30" s="68">
        <f t="shared" si="6"/>
        <v>0</v>
      </c>
      <c r="U30" s="68">
        <f t="shared" si="6"/>
        <v>0</v>
      </c>
      <c r="V30" s="68">
        <f t="shared" si="6"/>
        <v>0</v>
      </c>
      <c r="W30" s="68">
        <f t="shared" si="6"/>
        <v>0</v>
      </c>
      <c r="X30" s="68">
        <f t="shared" si="6"/>
        <v>0</v>
      </c>
      <c r="Y30" s="68">
        <f t="shared" si="6"/>
        <v>0</v>
      </c>
      <c r="Z30" s="68">
        <f t="shared" si="6"/>
        <v>0</v>
      </c>
      <c r="AA30" s="68">
        <f t="shared" si="6"/>
        <v>0</v>
      </c>
      <c r="AB30" s="68">
        <f t="shared" si="6"/>
        <v>0</v>
      </c>
      <c r="AC30" s="68">
        <f t="shared" si="6"/>
        <v>0</v>
      </c>
      <c r="AD30" s="68">
        <f t="shared" si="6"/>
        <v>0</v>
      </c>
      <c r="AE30" s="68">
        <f t="shared" si="6"/>
        <v>0</v>
      </c>
      <c r="AF30" s="68">
        <f t="shared" si="6"/>
        <v>0</v>
      </c>
      <c r="AG30" s="68">
        <f t="shared" si="6"/>
        <v>0</v>
      </c>
      <c r="AH30" s="68">
        <f t="shared" si="6"/>
        <v>0</v>
      </c>
      <c r="AI30" s="69">
        <f t="shared" si="6"/>
        <v>0</v>
      </c>
    </row>
    <row r="31" spans="2:35" ht="9">
      <c r="B31" s="70"/>
      <c r="C31" s="71" t="s">
        <v>176</v>
      </c>
      <c r="D31" s="72"/>
      <c r="E31" s="73"/>
      <c r="F31" s="74"/>
      <c r="G31" s="183"/>
      <c r="H31" s="73">
        <f>'E-1-4'!D6/1000</f>
        <v>0</v>
      </c>
      <c r="I31" s="74">
        <f aca="true" t="shared" si="7" ref="I31:AI31">H31</f>
        <v>0</v>
      </c>
      <c r="J31" s="74">
        <f t="shared" si="7"/>
        <v>0</v>
      </c>
      <c r="K31" s="74">
        <f t="shared" si="7"/>
        <v>0</v>
      </c>
      <c r="L31" s="74">
        <f t="shared" si="7"/>
        <v>0</v>
      </c>
      <c r="M31" s="74">
        <f t="shared" si="7"/>
        <v>0</v>
      </c>
      <c r="N31" s="74">
        <f t="shared" si="7"/>
        <v>0</v>
      </c>
      <c r="O31" s="74">
        <f t="shared" si="7"/>
        <v>0</v>
      </c>
      <c r="P31" s="74">
        <f t="shared" si="7"/>
        <v>0</v>
      </c>
      <c r="Q31" s="74">
        <f t="shared" si="7"/>
        <v>0</v>
      </c>
      <c r="R31" s="74">
        <f t="shared" si="7"/>
        <v>0</v>
      </c>
      <c r="S31" s="74">
        <f t="shared" si="7"/>
        <v>0</v>
      </c>
      <c r="T31" s="74">
        <f t="shared" si="7"/>
        <v>0</v>
      </c>
      <c r="U31" s="74">
        <f t="shared" si="7"/>
        <v>0</v>
      </c>
      <c r="V31" s="74">
        <f t="shared" si="7"/>
        <v>0</v>
      </c>
      <c r="W31" s="74">
        <f t="shared" si="7"/>
        <v>0</v>
      </c>
      <c r="X31" s="74">
        <f t="shared" si="7"/>
        <v>0</v>
      </c>
      <c r="Y31" s="74">
        <f t="shared" si="7"/>
        <v>0</v>
      </c>
      <c r="Z31" s="74">
        <f t="shared" si="7"/>
        <v>0</v>
      </c>
      <c r="AA31" s="74">
        <f t="shared" si="7"/>
        <v>0</v>
      </c>
      <c r="AB31" s="74">
        <f t="shared" si="7"/>
        <v>0</v>
      </c>
      <c r="AC31" s="74">
        <f t="shared" si="7"/>
        <v>0</v>
      </c>
      <c r="AD31" s="74">
        <f t="shared" si="7"/>
        <v>0</v>
      </c>
      <c r="AE31" s="74">
        <f t="shared" si="7"/>
        <v>0</v>
      </c>
      <c r="AF31" s="74">
        <f t="shared" si="7"/>
        <v>0</v>
      </c>
      <c r="AG31" s="74">
        <f t="shared" si="7"/>
        <v>0</v>
      </c>
      <c r="AH31" s="74">
        <f t="shared" si="7"/>
        <v>0</v>
      </c>
      <c r="AI31" s="75">
        <f t="shared" si="7"/>
        <v>0</v>
      </c>
    </row>
    <row r="32" spans="2:35" ht="9">
      <c r="B32" s="70"/>
      <c r="C32" s="76" t="s">
        <v>181</v>
      </c>
      <c r="D32" s="77"/>
      <c r="E32" s="78"/>
      <c r="F32" s="79"/>
      <c r="G32" s="184"/>
      <c r="H32" s="7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0"/>
    </row>
    <row r="33" spans="2:35" ht="9">
      <c r="B33" s="70"/>
      <c r="C33" s="76" t="s">
        <v>177</v>
      </c>
      <c r="D33" s="77"/>
      <c r="E33" s="78"/>
      <c r="F33" s="79"/>
      <c r="G33" s="184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80"/>
    </row>
    <row r="34" spans="2:35" ht="9">
      <c r="B34" s="70"/>
      <c r="C34" s="76" t="s">
        <v>178</v>
      </c>
      <c r="D34" s="77"/>
      <c r="E34" s="78"/>
      <c r="F34" s="79"/>
      <c r="G34" s="184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80"/>
    </row>
    <row r="35" spans="2:35" ht="9">
      <c r="B35" s="70"/>
      <c r="C35" s="76" t="s">
        <v>179</v>
      </c>
      <c r="D35" s="77"/>
      <c r="E35" s="78"/>
      <c r="F35" s="79"/>
      <c r="G35" s="184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80"/>
    </row>
    <row r="36" spans="2:35" ht="9">
      <c r="B36" s="70"/>
      <c r="C36" s="76" t="s">
        <v>183</v>
      </c>
      <c r="D36" s="77"/>
      <c r="E36" s="78"/>
      <c r="F36" s="79"/>
      <c r="G36" s="184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80"/>
    </row>
    <row r="37" spans="2:35" ht="9">
      <c r="B37" s="70"/>
      <c r="C37" s="130" t="s">
        <v>362</v>
      </c>
      <c r="D37" s="89">
        <f>IF('E-1-4'!C12="","",'E-1-4'!C12)</f>
      </c>
      <c r="E37" s="78"/>
      <c r="F37" s="79"/>
      <c r="G37" s="184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80"/>
    </row>
    <row r="38" spans="2:35" ht="9">
      <c r="B38" s="70"/>
      <c r="C38" s="87"/>
      <c r="D38" s="89">
        <f>IF('E-1-4'!C13="","",'E-1-4'!C13)</f>
      </c>
      <c r="E38" s="78"/>
      <c r="F38" s="79"/>
      <c r="G38" s="184"/>
      <c r="H38" s="78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</row>
    <row r="39" spans="2:35" ht="9">
      <c r="B39" s="70"/>
      <c r="C39" s="87"/>
      <c r="D39" s="89">
        <f>IF('E-1-4'!C14="","",'E-1-4'!C14)</f>
      </c>
      <c r="E39" s="94"/>
      <c r="F39" s="95"/>
      <c r="G39" s="20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6"/>
    </row>
    <row r="40" spans="2:35" ht="9">
      <c r="B40" s="70"/>
      <c r="C40" s="87"/>
      <c r="D40" s="89">
        <f>IF('E-1-4'!C15="","",'E-1-4'!C15)</f>
      </c>
      <c r="E40" s="94"/>
      <c r="F40" s="95"/>
      <c r="G40" s="20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6"/>
    </row>
    <row r="41" spans="2:35" ht="9">
      <c r="B41" s="70"/>
      <c r="C41" s="87"/>
      <c r="D41" s="89">
        <f>IF('E-1-4'!C16="","",'E-1-4'!C16)</f>
      </c>
      <c r="E41" s="94"/>
      <c r="F41" s="95"/>
      <c r="G41" s="20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6"/>
    </row>
    <row r="42" spans="2:35" ht="9">
      <c r="B42" s="70"/>
      <c r="C42" s="131"/>
      <c r="D42" s="89">
        <f>IF('E-1-4'!C17="","",'E-1-4'!C17)</f>
      </c>
      <c r="E42" s="83"/>
      <c r="F42" s="84"/>
      <c r="G42" s="185"/>
      <c r="H42" s="83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5"/>
    </row>
    <row r="43" spans="2:35" ht="9">
      <c r="B43" s="60" t="s">
        <v>235</v>
      </c>
      <c r="C43" s="50"/>
      <c r="D43" s="66"/>
      <c r="E43" s="67">
        <f aca="true" t="shared" si="8" ref="E43:AI43">SUM(E44:E68)</f>
        <v>0</v>
      </c>
      <c r="F43" s="68">
        <f t="shared" si="8"/>
        <v>871.1413899999999</v>
      </c>
      <c r="G43" s="188">
        <f t="shared" si="8"/>
        <v>871.1413899999999</v>
      </c>
      <c r="H43" s="67">
        <f t="shared" si="8"/>
        <v>871.1413899999999</v>
      </c>
      <c r="I43" s="194">
        <f t="shared" si="8"/>
        <v>871.1413899999999</v>
      </c>
      <c r="J43" s="68">
        <f t="shared" si="8"/>
        <v>871.1413899999999</v>
      </c>
      <c r="K43" s="68">
        <f t="shared" si="8"/>
        <v>871.1413899999999</v>
      </c>
      <c r="L43" s="68">
        <f t="shared" si="8"/>
        <v>871.1413899999999</v>
      </c>
      <c r="M43" s="68">
        <f t="shared" si="8"/>
        <v>871.1413899999999</v>
      </c>
      <c r="N43" s="68">
        <f t="shared" si="8"/>
        <v>871.1413899999999</v>
      </c>
      <c r="O43" s="68">
        <f t="shared" si="8"/>
        <v>871.1413899999999</v>
      </c>
      <c r="P43" s="68">
        <f t="shared" si="8"/>
        <v>871.1413899999999</v>
      </c>
      <c r="Q43" s="68">
        <f t="shared" si="8"/>
        <v>871.1413899999999</v>
      </c>
      <c r="R43" s="68">
        <f t="shared" si="8"/>
        <v>871.1413899999999</v>
      </c>
      <c r="S43" s="68">
        <f t="shared" si="8"/>
        <v>871.1413899999999</v>
      </c>
      <c r="T43" s="68">
        <f t="shared" si="8"/>
        <v>871.1413899999999</v>
      </c>
      <c r="U43" s="68">
        <f t="shared" si="8"/>
        <v>871.1413899999999</v>
      </c>
      <c r="V43" s="68">
        <f t="shared" si="8"/>
        <v>871.1413899999999</v>
      </c>
      <c r="W43" s="68">
        <f t="shared" si="8"/>
        <v>871.1413899999999</v>
      </c>
      <c r="X43" s="68">
        <f t="shared" si="8"/>
        <v>871.1413899999999</v>
      </c>
      <c r="Y43" s="68">
        <f t="shared" si="8"/>
        <v>871.1413899999999</v>
      </c>
      <c r="Z43" s="68">
        <f t="shared" si="8"/>
        <v>871.1413899999999</v>
      </c>
      <c r="AA43" s="68">
        <f t="shared" si="8"/>
        <v>871.1413899999999</v>
      </c>
      <c r="AB43" s="68">
        <f t="shared" si="8"/>
        <v>871.1413899999999</v>
      </c>
      <c r="AC43" s="68">
        <f t="shared" si="8"/>
        <v>871.1413899999999</v>
      </c>
      <c r="AD43" s="68">
        <f t="shared" si="8"/>
        <v>871.1413899999999</v>
      </c>
      <c r="AE43" s="68">
        <f t="shared" si="8"/>
        <v>871.1413899999999</v>
      </c>
      <c r="AF43" s="68">
        <f t="shared" si="8"/>
        <v>871.1413899999999</v>
      </c>
      <c r="AG43" s="68">
        <f t="shared" si="8"/>
        <v>871.1413899999999</v>
      </c>
      <c r="AH43" s="68">
        <f t="shared" si="8"/>
        <v>871.1413899999999</v>
      </c>
      <c r="AI43" s="69">
        <f t="shared" si="8"/>
        <v>871.1413899999999</v>
      </c>
    </row>
    <row r="44" spans="2:35" ht="9">
      <c r="B44" s="70"/>
      <c r="C44" s="71" t="s">
        <v>67</v>
      </c>
      <c r="D44" s="72"/>
      <c r="E44" s="103"/>
      <c r="F44" s="104"/>
      <c r="G44" s="195"/>
      <c r="H44" s="103">
        <f>(SUM('E-1-3'!H15*'E-1-1'!$D44,'E-1-3'!H16:H18,'E-1-3'!H29,'E-1-3'!H40*'E-1-1'!$E44,'E-1-3'!H46:H51)+IF('E-1-1'!$N24=1,SUM('E-1-3'!H22,'E-1-3'!H58:H59),0)+IF('E-1-1'!$N25=1,SUM('E-1-3'!H23,'E-1-3'!H60:H61),0))/1000</f>
        <v>0</v>
      </c>
      <c r="I44" s="199">
        <f>(SUM('E-1-3'!I15*'E-1-1'!$D44,'E-1-3'!I16:I18,'E-1-3'!I29,'E-1-3'!I40*'E-1-1'!$E44,'E-1-3'!I46:I51)+IF('E-1-1'!$N24=1,SUM('E-1-3'!I22,'E-1-3'!I58:I59),0)+IF('E-1-1'!$N25=1,SUM('E-1-3'!I23,'E-1-3'!I60:I61),0))/1000</f>
        <v>0</v>
      </c>
      <c r="J44" s="104">
        <f>(SUM('E-1-3'!J15*'E-1-1'!$D44,'E-1-3'!J16:J18,'E-1-3'!J29,'E-1-3'!J40*'E-1-1'!$E44,'E-1-3'!J46:J51)+IF('E-1-1'!$N24=1,SUM('E-1-3'!J22,'E-1-3'!J58:J59),0)+IF('E-1-1'!$N25=1,SUM('E-1-3'!J23,'E-1-3'!J60:J61),0))/1000</f>
        <v>0</v>
      </c>
      <c r="K44" s="104">
        <f>(SUM('E-1-3'!K15*'E-1-1'!$D44,'E-1-3'!K16:K18,'E-1-3'!K29,'E-1-3'!K40*'E-1-1'!$E44,'E-1-3'!K46:K51)+IF('E-1-1'!$N24=1,SUM('E-1-3'!K22,'E-1-3'!K58:K59),0)+IF('E-1-1'!$N25=1,SUM('E-1-3'!K23,'E-1-3'!K60:K61),0))/1000</f>
        <v>0</v>
      </c>
      <c r="L44" s="104">
        <f>(SUM('E-1-3'!L15*'E-1-1'!$D44,'E-1-3'!L16:L18,'E-1-3'!L29,'E-1-3'!L40*'E-1-1'!$E44,'E-1-3'!L46:L51)+IF('E-1-1'!$N24=1,SUM('E-1-3'!L22,'E-1-3'!L58:L59),0)+IF('E-1-1'!$N25=1,SUM('E-1-3'!L23,'E-1-3'!L60:L61),0))/1000</f>
        <v>0</v>
      </c>
      <c r="M44" s="104">
        <f>(SUM('E-1-3'!M15*'E-1-1'!$D44,'E-1-3'!M16:M18,'E-1-3'!M29,'E-1-3'!M40*'E-1-1'!$E44,'E-1-3'!M46:M51)+IF('E-1-1'!$N24=1,SUM('E-1-3'!M22,'E-1-3'!M58:M59),0)+IF('E-1-1'!$N25=1,SUM('E-1-3'!M23,'E-1-3'!M60:M61),0))/1000</f>
        <v>0</v>
      </c>
      <c r="N44" s="104">
        <f>(SUM('E-1-3'!N15*'E-1-1'!$D44,'E-1-3'!N16:N18,'E-1-3'!N29,'E-1-3'!N40*'E-1-1'!$E44,'E-1-3'!N46:N51)+IF('E-1-1'!$N24=1,SUM('E-1-3'!N22,'E-1-3'!N58:N59),0)+IF('E-1-1'!$N25=1,SUM('E-1-3'!N23,'E-1-3'!N60:N61),0))/1000</f>
        <v>0</v>
      </c>
      <c r="O44" s="104">
        <f>(SUM('E-1-3'!O15*'E-1-1'!$D44,'E-1-3'!O16:O18,'E-1-3'!O29,'E-1-3'!O40*'E-1-1'!$E44,'E-1-3'!O46:O51)+IF('E-1-1'!$N24=1,SUM('E-1-3'!O22,'E-1-3'!O58:O59),0)+IF('E-1-1'!$N25=1,SUM('E-1-3'!O23,'E-1-3'!O60:O61),0))/1000</f>
        <v>0</v>
      </c>
      <c r="P44" s="104">
        <f>(SUM('E-1-3'!P15*'E-1-1'!$D44,'E-1-3'!P16:P18,'E-1-3'!P29,'E-1-3'!P40*'E-1-1'!$E44,'E-1-3'!P46:P51)+IF('E-1-1'!$N24=1,SUM('E-1-3'!P22,'E-1-3'!P58:P59),0)+IF('E-1-1'!$N25=1,SUM('E-1-3'!P23,'E-1-3'!P60:P61),0))/1000</f>
        <v>0</v>
      </c>
      <c r="Q44" s="104">
        <f>(SUM('E-1-3'!Q15*'E-1-1'!$D44,'E-1-3'!Q16:Q18,'E-1-3'!Q29,'E-1-3'!Q40*'E-1-1'!$E44,'E-1-3'!Q46:Q51)+IF('E-1-1'!$N24=1,SUM('E-1-3'!Q22,'E-1-3'!Q58:Q59),0)+IF('E-1-1'!$N25=1,SUM('E-1-3'!Q23,'E-1-3'!Q60:Q61),0))/1000</f>
        <v>0</v>
      </c>
      <c r="R44" s="104">
        <f>(SUM('E-1-3'!R15*'E-1-1'!$D44,'E-1-3'!R16:R18,'E-1-3'!R29,'E-1-3'!R40*'E-1-1'!$E44,'E-1-3'!R46:R51)+IF('E-1-1'!$N24=1,SUM('E-1-3'!R22,'E-1-3'!R58:R59),0)+IF('E-1-1'!$N25=1,SUM('E-1-3'!R23,'E-1-3'!R60:R61),0))/1000</f>
        <v>0</v>
      </c>
      <c r="S44" s="104">
        <f>(SUM('E-1-3'!S15*'E-1-1'!$D44,'E-1-3'!S16:S18,'E-1-3'!S29,'E-1-3'!S40*'E-1-1'!$E44,'E-1-3'!S46:S51)+IF('E-1-1'!$N24=1,SUM('E-1-3'!S22,'E-1-3'!S58:S59),0)+IF('E-1-1'!$N25=1,SUM('E-1-3'!S23,'E-1-3'!S60:S61),0))/1000</f>
        <v>0</v>
      </c>
      <c r="T44" s="104">
        <f>(SUM('E-1-3'!T15*'E-1-1'!$D44,'E-1-3'!T16:T18,'E-1-3'!T29,'E-1-3'!T40*'E-1-1'!$E44,'E-1-3'!T46:T51)+IF('E-1-1'!$N24=1,SUM('E-1-3'!T22,'E-1-3'!T58:T59),0)+IF('E-1-1'!$N25=1,SUM('E-1-3'!T23,'E-1-3'!T60:T61),0))/1000</f>
        <v>0</v>
      </c>
      <c r="U44" s="104">
        <f>(SUM('E-1-3'!U15*'E-1-1'!$D44,'E-1-3'!U16:U18,'E-1-3'!U29,'E-1-3'!U40*'E-1-1'!$E44,'E-1-3'!U46:U51)+IF('E-1-1'!$N24=1,SUM('E-1-3'!U22,'E-1-3'!U58:U59),0)+IF('E-1-1'!$N25=1,SUM('E-1-3'!U23,'E-1-3'!U60:U61),0))/1000</f>
        <v>0</v>
      </c>
      <c r="V44" s="104">
        <f>(SUM('E-1-3'!V15*'E-1-1'!$D44,'E-1-3'!V16:V18,'E-1-3'!V29,'E-1-3'!V40*'E-1-1'!$E44,'E-1-3'!V46:V51)+IF('E-1-1'!$N24=1,SUM('E-1-3'!V22,'E-1-3'!V58:V59),0)+IF('E-1-1'!$N25=1,SUM('E-1-3'!V23,'E-1-3'!V60:V61),0))/1000</f>
        <v>0</v>
      </c>
      <c r="W44" s="104">
        <f>(SUM('E-1-3'!W15*'E-1-1'!$D44,'E-1-3'!W16:W18,'E-1-3'!W29,'E-1-3'!W40*'E-1-1'!$E44,'E-1-3'!W46:W51)+IF('E-1-1'!$N24=1,SUM('E-1-3'!W22,'E-1-3'!W58:W59),0)+IF('E-1-1'!$N25=1,SUM('E-1-3'!W23,'E-1-3'!W60:W61),0))/1000</f>
        <v>0</v>
      </c>
      <c r="X44" s="104">
        <f>(SUM('E-1-3'!X15*'E-1-1'!$D44,'E-1-3'!X16:X18,'E-1-3'!X29,'E-1-3'!X40*'E-1-1'!$E44,'E-1-3'!X46:X51)+IF('E-1-1'!$N24=1,SUM('E-1-3'!X22,'E-1-3'!X58:X59),0)+IF('E-1-1'!$N25=1,SUM('E-1-3'!X23,'E-1-3'!X60:X61),0))/1000</f>
        <v>0</v>
      </c>
      <c r="Y44" s="104">
        <f>(SUM('E-1-3'!Y15*'E-1-1'!$D44,'E-1-3'!Y16:Y18,'E-1-3'!Y29,'E-1-3'!Y40*'E-1-1'!$E44,'E-1-3'!Y46:Y51)+IF('E-1-1'!$N24=1,SUM('E-1-3'!Y22,'E-1-3'!Y58:Y59),0)+IF('E-1-1'!$N25=1,SUM('E-1-3'!Y23,'E-1-3'!Y60:Y61),0))/1000</f>
        <v>0</v>
      </c>
      <c r="Z44" s="104">
        <f>(SUM('E-1-3'!Z15*'E-1-1'!$D44,'E-1-3'!Z16:Z18,'E-1-3'!Z29,'E-1-3'!Z40*'E-1-1'!$E44,'E-1-3'!Z46:Z51)+IF('E-1-1'!$N24=1,SUM('E-1-3'!Z22,'E-1-3'!Z58:Z59),0)+IF('E-1-1'!$N25=1,SUM('E-1-3'!Z23,'E-1-3'!Z60:Z61),0))/1000</f>
        <v>0</v>
      </c>
      <c r="AA44" s="104">
        <f>(SUM('E-1-3'!AA15*'E-1-1'!$D44,'E-1-3'!AA16:AA18,'E-1-3'!AA29,'E-1-3'!AA40*'E-1-1'!$E44,'E-1-3'!AA46:AA51)+IF('E-1-1'!$N24=1,SUM('E-1-3'!AA22,'E-1-3'!AA58:AA59),0)+IF('E-1-1'!$N25=1,SUM('E-1-3'!AA23,'E-1-3'!AA60:AA61),0))/1000</f>
        <v>0</v>
      </c>
      <c r="AB44" s="104">
        <f>(SUM('E-1-3'!AB15*'E-1-1'!$D44,'E-1-3'!AB16:AB18,'E-1-3'!AB29,'E-1-3'!AB40*'E-1-1'!$E44,'E-1-3'!AB46:AB51)+IF('E-1-1'!$N24=1,SUM('E-1-3'!AB22,'E-1-3'!AB58:AB59),0)+IF('E-1-1'!$N25=1,SUM('E-1-3'!AB23,'E-1-3'!AB60:AB61),0))/1000</f>
        <v>0</v>
      </c>
      <c r="AC44" s="104">
        <f>(SUM('E-1-3'!AC15*'E-1-1'!$D44,'E-1-3'!AC16:AC18,'E-1-3'!AC29,'E-1-3'!AC40*'E-1-1'!$E44,'E-1-3'!AC46:AC51)+IF('E-1-1'!$N24=1,SUM('E-1-3'!AC22,'E-1-3'!AC58:AC59),0)+IF('E-1-1'!$N25=1,SUM('E-1-3'!AC23,'E-1-3'!AC60:AC61),0))/1000</f>
        <v>0</v>
      </c>
      <c r="AD44" s="104">
        <f>(SUM('E-1-3'!AD15*'E-1-1'!$D44,'E-1-3'!AD16:AD18,'E-1-3'!AD29,'E-1-3'!AD40*'E-1-1'!$E44,'E-1-3'!AD46:AD51)+IF('E-1-1'!$N24=1,SUM('E-1-3'!AD22,'E-1-3'!AD58:AD59),0)+IF('E-1-1'!$N25=1,SUM('E-1-3'!AD23,'E-1-3'!AD60:AD61),0))/1000</f>
        <v>0</v>
      </c>
      <c r="AE44" s="104">
        <f>(SUM('E-1-3'!AE15*'E-1-1'!$D44,'E-1-3'!AE16:AE18,'E-1-3'!AE29,'E-1-3'!AE40*'E-1-1'!$E44,'E-1-3'!AE46:AE51)+IF('E-1-1'!$N24=1,SUM('E-1-3'!AE22,'E-1-3'!AE58:AE59),0)+IF('E-1-1'!$N25=1,SUM('E-1-3'!AE23,'E-1-3'!AE60:AE61),0))/1000</f>
        <v>0</v>
      </c>
      <c r="AF44" s="104">
        <f>(SUM('E-1-3'!AF15*'E-1-1'!$D44,'E-1-3'!AF16:AF18,'E-1-3'!AF29,'E-1-3'!AF40*'E-1-1'!$E44,'E-1-3'!AF46:AF51)+IF('E-1-1'!$N24=1,SUM('E-1-3'!AF22,'E-1-3'!AF58:AF59),0)+IF('E-1-1'!$N25=1,SUM('E-1-3'!AF23,'E-1-3'!AF60:AF61),0))/1000</f>
        <v>0</v>
      </c>
      <c r="AG44" s="104">
        <f>(SUM('E-1-3'!AG15*'E-1-1'!$D44,'E-1-3'!AG16:AG18,'E-1-3'!AG29,'E-1-3'!AG40*'E-1-1'!$E44,'E-1-3'!AG46:AG51)+IF('E-1-1'!$N24=1,SUM('E-1-3'!AG22,'E-1-3'!AG58:AG59),0)+IF('E-1-1'!$N25=1,SUM('E-1-3'!AG23,'E-1-3'!AG60:AG61),0))/1000</f>
        <v>0</v>
      </c>
      <c r="AH44" s="104">
        <f>(SUM('E-1-3'!AH15*'E-1-1'!$D44,'E-1-3'!AH16:AH18,'E-1-3'!AH29,'E-1-3'!AH40*'E-1-1'!$E44,'E-1-3'!AH46:AH51)+IF('E-1-1'!$N24=1,SUM('E-1-3'!AH22,'E-1-3'!AH58:AH59),0)+IF('E-1-1'!$N25=1,SUM('E-1-3'!AH23,'E-1-3'!AH60:AH61),0))/1000</f>
        <v>0</v>
      </c>
      <c r="AI44" s="75">
        <f>(SUM('E-1-3'!AI15*'E-1-1'!$D44,'E-1-3'!AI16:AI18,'E-1-3'!AI29,'E-1-3'!AI40*'E-1-1'!$E44,'E-1-3'!AI46:AI51)+IF('E-1-1'!$N24=1,SUM('E-1-3'!AI22,'E-1-3'!AI58:AI59),0)+IF('E-1-1'!$N25=1,SUM('E-1-3'!AI23,'E-1-3'!AI60:AI61),0))/1000</f>
        <v>0</v>
      </c>
    </row>
    <row r="45" spans="2:35" ht="9">
      <c r="B45" s="70"/>
      <c r="C45" s="76" t="s">
        <v>115</v>
      </c>
      <c r="D45" s="77"/>
      <c r="E45" s="78"/>
      <c r="F45" s="79"/>
      <c r="G45" s="184"/>
      <c r="H45" s="103">
        <f>'E-1-6'!H45*'E-1-1'!$E$44</f>
        <v>0</v>
      </c>
      <c r="I45" s="199">
        <f>'E-1-6'!I45*'E-1-1'!$E$44</f>
        <v>0</v>
      </c>
      <c r="J45" s="104">
        <f>'E-1-6'!J45*'E-1-1'!$E$44</f>
        <v>0</v>
      </c>
      <c r="K45" s="104">
        <f>'E-1-6'!K45*'E-1-1'!$E$44</f>
        <v>0</v>
      </c>
      <c r="L45" s="104">
        <f>'E-1-6'!L45*'E-1-1'!$E$44</f>
        <v>0</v>
      </c>
      <c r="M45" s="104">
        <f>'E-1-6'!M45*'E-1-1'!$E$44</f>
        <v>0</v>
      </c>
      <c r="N45" s="104">
        <f>'E-1-6'!N45*'E-1-1'!$E$44</f>
        <v>0</v>
      </c>
      <c r="O45" s="104">
        <f>'E-1-6'!O45*'E-1-1'!$E$44</f>
        <v>0</v>
      </c>
      <c r="P45" s="104">
        <f>'E-1-6'!P45*'E-1-1'!$E$44</f>
        <v>0</v>
      </c>
      <c r="Q45" s="104">
        <f>'E-1-6'!Q45*'E-1-1'!$E$44</f>
        <v>0</v>
      </c>
      <c r="R45" s="104">
        <f>'E-1-6'!R45*'E-1-1'!$E$44</f>
        <v>0</v>
      </c>
      <c r="S45" s="104">
        <f>'E-1-6'!S45*'E-1-1'!$E$44</f>
        <v>0</v>
      </c>
      <c r="T45" s="104">
        <f>'E-1-6'!T45*'E-1-1'!$E$44</f>
        <v>0</v>
      </c>
      <c r="U45" s="104">
        <f>'E-1-6'!U45*'E-1-1'!$E$44</f>
        <v>0</v>
      </c>
      <c r="V45" s="104">
        <f>'E-1-6'!V45*'E-1-1'!$E$44</f>
        <v>0</v>
      </c>
      <c r="W45" s="104">
        <f>'E-1-6'!W45*'E-1-1'!$E$44</f>
        <v>0</v>
      </c>
      <c r="X45" s="79">
        <f>'E-1-6'!X45*'E-1-1'!$E$44</f>
        <v>0</v>
      </c>
      <c r="Y45" s="79">
        <f>'E-1-6'!Y45*'E-1-1'!$E$44</f>
        <v>0</v>
      </c>
      <c r="Z45" s="79">
        <f>'E-1-6'!Z45*'E-1-1'!$E$44</f>
        <v>0</v>
      </c>
      <c r="AA45" s="79">
        <f>'E-1-6'!AA45*'E-1-1'!$E$44</f>
        <v>0</v>
      </c>
      <c r="AB45" s="79">
        <f>'E-1-6'!AB45*'E-1-1'!$E$44</f>
        <v>0</v>
      </c>
      <c r="AC45" s="79">
        <f>'E-1-6'!AC45*'E-1-1'!$E$44</f>
        <v>0</v>
      </c>
      <c r="AD45" s="79">
        <f>'E-1-6'!AD45*'E-1-1'!$E$44</f>
        <v>0</v>
      </c>
      <c r="AE45" s="79">
        <f>'E-1-6'!AE45*'E-1-1'!$E$44</f>
        <v>0</v>
      </c>
      <c r="AF45" s="79">
        <f>'E-1-6'!AF45*'E-1-1'!$E$44</f>
        <v>0</v>
      </c>
      <c r="AG45" s="79">
        <f>'E-1-6'!AG45*'E-1-1'!$E$44</f>
        <v>0</v>
      </c>
      <c r="AH45" s="79">
        <f>'E-1-6'!AH45*'E-1-1'!$E$44</f>
        <v>0</v>
      </c>
      <c r="AI45" s="80">
        <f>'E-1-6'!AI45*'E-1-1'!$E$44</f>
        <v>0</v>
      </c>
    </row>
    <row r="46" spans="2:35" ht="9">
      <c r="B46" s="70"/>
      <c r="C46" s="88" t="s">
        <v>71</v>
      </c>
      <c r="D46" s="89" t="s">
        <v>224</v>
      </c>
      <c r="E46" s="78"/>
      <c r="F46" s="79"/>
      <c r="G46" s="184"/>
      <c r="H46" s="78">
        <f>SUM('E-2-5'!J9)/1000</f>
        <v>0</v>
      </c>
      <c r="I46" s="79">
        <f aca="true" t="shared" si="9" ref="I46:AI46">H46</f>
        <v>0</v>
      </c>
      <c r="J46" s="79">
        <f t="shared" si="9"/>
        <v>0</v>
      </c>
      <c r="K46" s="79">
        <f t="shared" si="9"/>
        <v>0</v>
      </c>
      <c r="L46" s="79">
        <f t="shared" si="9"/>
        <v>0</v>
      </c>
      <c r="M46" s="79">
        <f t="shared" si="9"/>
        <v>0</v>
      </c>
      <c r="N46" s="79">
        <f t="shared" si="9"/>
        <v>0</v>
      </c>
      <c r="O46" s="79">
        <f t="shared" si="9"/>
        <v>0</v>
      </c>
      <c r="P46" s="79">
        <f t="shared" si="9"/>
        <v>0</v>
      </c>
      <c r="Q46" s="79">
        <f t="shared" si="9"/>
        <v>0</v>
      </c>
      <c r="R46" s="79">
        <f t="shared" si="9"/>
        <v>0</v>
      </c>
      <c r="S46" s="79">
        <f t="shared" si="9"/>
        <v>0</v>
      </c>
      <c r="T46" s="79">
        <f t="shared" si="9"/>
        <v>0</v>
      </c>
      <c r="U46" s="79">
        <f t="shared" si="9"/>
        <v>0</v>
      </c>
      <c r="V46" s="79">
        <f t="shared" si="9"/>
        <v>0</v>
      </c>
      <c r="W46" s="79">
        <f t="shared" si="9"/>
        <v>0</v>
      </c>
      <c r="X46" s="79">
        <f t="shared" si="9"/>
        <v>0</v>
      </c>
      <c r="Y46" s="79">
        <f t="shared" si="9"/>
        <v>0</v>
      </c>
      <c r="Z46" s="79">
        <f t="shared" si="9"/>
        <v>0</v>
      </c>
      <c r="AA46" s="79">
        <f t="shared" si="9"/>
        <v>0</v>
      </c>
      <c r="AB46" s="79">
        <f t="shared" si="9"/>
        <v>0</v>
      </c>
      <c r="AC46" s="79">
        <f t="shared" si="9"/>
        <v>0</v>
      </c>
      <c r="AD46" s="79">
        <f t="shared" si="9"/>
        <v>0</v>
      </c>
      <c r="AE46" s="79">
        <f t="shared" si="9"/>
        <v>0</v>
      </c>
      <c r="AF46" s="79">
        <f t="shared" si="9"/>
        <v>0</v>
      </c>
      <c r="AG46" s="79">
        <f t="shared" si="9"/>
        <v>0</v>
      </c>
      <c r="AH46" s="79">
        <f t="shared" si="9"/>
        <v>0</v>
      </c>
      <c r="AI46" s="80">
        <f t="shared" si="9"/>
        <v>0</v>
      </c>
    </row>
    <row r="47" spans="2:35" ht="9">
      <c r="B47" s="70"/>
      <c r="C47" s="86"/>
      <c r="D47" s="89" t="s">
        <v>225</v>
      </c>
      <c r="E47" s="78"/>
      <c r="F47" s="79"/>
      <c r="G47" s="184"/>
      <c r="H47" s="78">
        <f>SUM('E-2-5'!J10)/1000</f>
        <v>0</v>
      </c>
      <c r="I47" s="79">
        <f aca="true" t="shared" si="10" ref="I47:AI47">H47</f>
        <v>0</v>
      </c>
      <c r="J47" s="79">
        <f t="shared" si="10"/>
        <v>0</v>
      </c>
      <c r="K47" s="79">
        <f t="shared" si="10"/>
        <v>0</v>
      </c>
      <c r="L47" s="79">
        <f t="shared" si="10"/>
        <v>0</v>
      </c>
      <c r="M47" s="79">
        <f t="shared" si="10"/>
        <v>0</v>
      </c>
      <c r="N47" s="79">
        <f t="shared" si="10"/>
        <v>0</v>
      </c>
      <c r="O47" s="79">
        <f t="shared" si="10"/>
        <v>0</v>
      </c>
      <c r="P47" s="79">
        <f t="shared" si="10"/>
        <v>0</v>
      </c>
      <c r="Q47" s="79">
        <f t="shared" si="10"/>
        <v>0</v>
      </c>
      <c r="R47" s="79">
        <f t="shared" si="10"/>
        <v>0</v>
      </c>
      <c r="S47" s="79">
        <f t="shared" si="10"/>
        <v>0</v>
      </c>
      <c r="T47" s="79">
        <f t="shared" si="10"/>
        <v>0</v>
      </c>
      <c r="U47" s="79">
        <f t="shared" si="10"/>
        <v>0</v>
      </c>
      <c r="V47" s="79">
        <f t="shared" si="10"/>
        <v>0</v>
      </c>
      <c r="W47" s="79">
        <f t="shared" si="10"/>
        <v>0</v>
      </c>
      <c r="X47" s="79">
        <f t="shared" si="10"/>
        <v>0</v>
      </c>
      <c r="Y47" s="79">
        <f t="shared" si="10"/>
        <v>0</v>
      </c>
      <c r="Z47" s="79">
        <f t="shared" si="10"/>
        <v>0</v>
      </c>
      <c r="AA47" s="79">
        <f t="shared" si="10"/>
        <v>0</v>
      </c>
      <c r="AB47" s="79">
        <f t="shared" si="10"/>
        <v>0</v>
      </c>
      <c r="AC47" s="79">
        <f t="shared" si="10"/>
        <v>0</v>
      </c>
      <c r="AD47" s="79">
        <f t="shared" si="10"/>
        <v>0</v>
      </c>
      <c r="AE47" s="79">
        <f t="shared" si="10"/>
        <v>0</v>
      </c>
      <c r="AF47" s="79">
        <f t="shared" si="10"/>
        <v>0</v>
      </c>
      <c r="AG47" s="79">
        <f t="shared" si="10"/>
        <v>0</v>
      </c>
      <c r="AH47" s="79">
        <f t="shared" si="10"/>
        <v>0</v>
      </c>
      <c r="AI47" s="80">
        <f t="shared" si="10"/>
        <v>0</v>
      </c>
    </row>
    <row r="48" spans="2:35" ht="9">
      <c r="B48" s="70"/>
      <c r="C48" s="86"/>
      <c r="D48" s="89" t="s">
        <v>231</v>
      </c>
      <c r="E48" s="78"/>
      <c r="F48" s="79"/>
      <c r="G48" s="184"/>
      <c r="H48" s="78">
        <f>SUM('E-2-5'!J11)/1000</f>
        <v>0</v>
      </c>
      <c r="I48" s="79">
        <f aca="true" t="shared" si="11" ref="I48:AI48">H48</f>
        <v>0</v>
      </c>
      <c r="J48" s="79">
        <f t="shared" si="11"/>
        <v>0</v>
      </c>
      <c r="K48" s="79">
        <f t="shared" si="11"/>
        <v>0</v>
      </c>
      <c r="L48" s="79">
        <f t="shared" si="11"/>
        <v>0</v>
      </c>
      <c r="M48" s="79">
        <f t="shared" si="11"/>
        <v>0</v>
      </c>
      <c r="N48" s="79">
        <f t="shared" si="11"/>
        <v>0</v>
      </c>
      <c r="O48" s="79">
        <f t="shared" si="11"/>
        <v>0</v>
      </c>
      <c r="P48" s="79">
        <f t="shared" si="11"/>
        <v>0</v>
      </c>
      <c r="Q48" s="79">
        <f t="shared" si="11"/>
        <v>0</v>
      </c>
      <c r="R48" s="79">
        <f t="shared" si="11"/>
        <v>0</v>
      </c>
      <c r="S48" s="79">
        <f t="shared" si="11"/>
        <v>0</v>
      </c>
      <c r="T48" s="79">
        <f t="shared" si="11"/>
        <v>0</v>
      </c>
      <c r="U48" s="79">
        <f t="shared" si="11"/>
        <v>0</v>
      </c>
      <c r="V48" s="79">
        <f t="shared" si="11"/>
        <v>0</v>
      </c>
      <c r="W48" s="79">
        <f t="shared" si="11"/>
        <v>0</v>
      </c>
      <c r="X48" s="79">
        <f t="shared" si="11"/>
        <v>0</v>
      </c>
      <c r="Y48" s="79">
        <f t="shared" si="11"/>
        <v>0</v>
      </c>
      <c r="Z48" s="79">
        <f t="shared" si="11"/>
        <v>0</v>
      </c>
      <c r="AA48" s="79">
        <f t="shared" si="11"/>
        <v>0</v>
      </c>
      <c r="AB48" s="79">
        <f t="shared" si="11"/>
        <v>0</v>
      </c>
      <c r="AC48" s="79">
        <f t="shared" si="11"/>
        <v>0</v>
      </c>
      <c r="AD48" s="79">
        <f t="shared" si="11"/>
        <v>0</v>
      </c>
      <c r="AE48" s="79">
        <f t="shared" si="11"/>
        <v>0</v>
      </c>
      <c r="AF48" s="79">
        <f t="shared" si="11"/>
        <v>0</v>
      </c>
      <c r="AG48" s="79">
        <f t="shared" si="11"/>
        <v>0</v>
      </c>
      <c r="AH48" s="79">
        <f t="shared" si="11"/>
        <v>0</v>
      </c>
      <c r="AI48" s="80">
        <f t="shared" si="11"/>
        <v>0</v>
      </c>
    </row>
    <row r="49" spans="2:35" ht="9">
      <c r="B49" s="70"/>
      <c r="C49" s="86"/>
      <c r="D49" s="89" t="s">
        <v>232</v>
      </c>
      <c r="E49" s="78"/>
      <c r="F49" s="79"/>
      <c r="G49" s="184"/>
      <c r="H49" s="78">
        <f>SUM('E-2-5'!J12)/1000</f>
        <v>0</v>
      </c>
      <c r="I49" s="79">
        <f aca="true" t="shared" si="12" ref="I49:AI49">H49</f>
        <v>0</v>
      </c>
      <c r="J49" s="79">
        <f t="shared" si="12"/>
        <v>0</v>
      </c>
      <c r="K49" s="79">
        <f t="shared" si="12"/>
        <v>0</v>
      </c>
      <c r="L49" s="79">
        <f t="shared" si="12"/>
        <v>0</v>
      </c>
      <c r="M49" s="79">
        <f t="shared" si="12"/>
        <v>0</v>
      </c>
      <c r="N49" s="79">
        <f t="shared" si="12"/>
        <v>0</v>
      </c>
      <c r="O49" s="79">
        <f t="shared" si="12"/>
        <v>0</v>
      </c>
      <c r="P49" s="79">
        <f t="shared" si="12"/>
        <v>0</v>
      </c>
      <c r="Q49" s="79">
        <f t="shared" si="12"/>
        <v>0</v>
      </c>
      <c r="R49" s="79">
        <f t="shared" si="12"/>
        <v>0</v>
      </c>
      <c r="S49" s="79">
        <f t="shared" si="12"/>
        <v>0</v>
      </c>
      <c r="T49" s="79">
        <f t="shared" si="12"/>
        <v>0</v>
      </c>
      <c r="U49" s="79">
        <f t="shared" si="12"/>
        <v>0</v>
      </c>
      <c r="V49" s="79">
        <f t="shared" si="12"/>
        <v>0</v>
      </c>
      <c r="W49" s="79">
        <f t="shared" si="12"/>
        <v>0</v>
      </c>
      <c r="X49" s="79">
        <f t="shared" si="12"/>
        <v>0</v>
      </c>
      <c r="Y49" s="79">
        <f t="shared" si="12"/>
        <v>0</v>
      </c>
      <c r="Z49" s="79">
        <f t="shared" si="12"/>
        <v>0</v>
      </c>
      <c r="AA49" s="79">
        <f t="shared" si="12"/>
        <v>0</v>
      </c>
      <c r="AB49" s="79">
        <f t="shared" si="12"/>
        <v>0</v>
      </c>
      <c r="AC49" s="79">
        <f t="shared" si="12"/>
        <v>0</v>
      </c>
      <c r="AD49" s="79">
        <f t="shared" si="12"/>
        <v>0</v>
      </c>
      <c r="AE49" s="79">
        <f t="shared" si="12"/>
        <v>0</v>
      </c>
      <c r="AF49" s="79">
        <f t="shared" si="12"/>
        <v>0</v>
      </c>
      <c r="AG49" s="79">
        <f t="shared" si="12"/>
        <v>0</v>
      </c>
      <c r="AH49" s="79">
        <f t="shared" si="12"/>
        <v>0</v>
      </c>
      <c r="AI49" s="80">
        <f t="shared" si="12"/>
        <v>0</v>
      </c>
    </row>
    <row r="50" spans="2:35" ht="9">
      <c r="B50" s="70"/>
      <c r="C50" s="86"/>
      <c r="D50" s="89" t="s">
        <v>233</v>
      </c>
      <c r="E50" s="78"/>
      <c r="F50" s="79"/>
      <c r="G50" s="184"/>
      <c r="H50" s="78">
        <f>SUM('E-2-5'!J13)/1000</f>
        <v>0</v>
      </c>
      <c r="I50" s="79">
        <f aca="true" t="shared" si="13" ref="I50:AI50">H50</f>
        <v>0</v>
      </c>
      <c r="J50" s="79">
        <f t="shared" si="13"/>
        <v>0</v>
      </c>
      <c r="K50" s="79">
        <f t="shared" si="13"/>
        <v>0</v>
      </c>
      <c r="L50" s="79">
        <f t="shared" si="13"/>
        <v>0</v>
      </c>
      <c r="M50" s="79">
        <f t="shared" si="13"/>
        <v>0</v>
      </c>
      <c r="N50" s="79">
        <f t="shared" si="13"/>
        <v>0</v>
      </c>
      <c r="O50" s="79">
        <f t="shared" si="13"/>
        <v>0</v>
      </c>
      <c r="P50" s="79">
        <f t="shared" si="13"/>
        <v>0</v>
      </c>
      <c r="Q50" s="79">
        <f t="shared" si="13"/>
        <v>0</v>
      </c>
      <c r="R50" s="79">
        <f t="shared" si="13"/>
        <v>0</v>
      </c>
      <c r="S50" s="79">
        <f t="shared" si="13"/>
        <v>0</v>
      </c>
      <c r="T50" s="79">
        <f t="shared" si="13"/>
        <v>0</v>
      </c>
      <c r="U50" s="79">
        <f t="shared" si="13"/>
        <v>0</v>
      </c>
      <c r="V50" s="79">
        <f t="shared" si="13"/>
        <v>0</v>
      </c>
      <c r="W50" s="79">
        <f t="shared" si="13"/>
        <v>0</v>
      </c>
      <c r="X50" s="79">
        <f t="shared" si="13"/>
        <v>0</v>
      </c>
      <c r="Y50" s="79">
        <f t="shared" si="13"/>
        <v>0</v>
      </c>
      <c r="Z50" s="79">
        <f t="shared" si="13"/>
        <v>0</v>
      </c>
      <c r="AA50" s="79">
        <f t="shared" si="13"/>
        <v>0</v>
      </c>
      <c r="AB50" s="79">
        <f t="shared" si="13"/>
        <v>0</v>
      </c>
      <c r="AC50" s="79">
        <f t="shared" si="13"/>
        <v>0</v>
      </c>
      <c r="AD50" s="79">
        <f t="shared" si="13"/>
        <v>0</v>
      </c>
      <c r="AE50" s="79">
        <f t="shared" si="13"/>
        <v>0</v>
      </c>
      <c r="AF50" s="79">
        <f t="shared" si="13"/>
        <v>0</v>
      </c>
      <c r="AG50" s="79">
        <f t="shared" si="13"/>
        <v>0</v>
      </c>
      <c r="AH50" s="79">
        <f t="shared" si="13"/>
        <v>0</v>
      </c>
      <c r="AI50" s="80">
        <f t="shared" si="13"/>
        <v>0</v>
      </c>
    </row>
    <row r="51" spans="2:35" ht="9">
      <c r="B51" s="70"/>
      <c r="C51" s="86"/>
      <c r="D51" s="89" t="s">
        <v>5</v>
      </c>
      <c r="E51" s="78"/>
      <c r="F51" s="79"/>
      <c r="G51" s="184"/>
      <c r="H51" s="78">
        <f>SUM('E-2-5'!J14)/1000</f>
        <v>0</v>
      </c>
      <c r="I51" s="79">
        <f aca="true" t="shared" si="14" ref="I51:AI51">H51</f>
        <v>0</v>
      </c>
      <c r="J51" s="79">
        <f t="shared" si="14"/>
        <v>0</v>
      </c>
      <c r="K51" s="79">
        <f t="shared" si="14"/>
        <v>0</v>
      </c>
      <c r="L51" s="79">
        <f t="shared" si="14"/>
        <v>0</v>
      </c>
      <c r="M51" s="79">
        <f t="shared" si="14"/>
        <v>0</v>
      </c>
      <c r="N51" s="79">
        <f t="shared" si="14"/>
        <v>0</v>
      </c>
      <c r="O51" s="79">
        <f t="shared" si="14"/>
        <v>0</v>
      </c>
      <c r="P51" s="79">
        <f t="shared" si="14"/>
        <v>0</v>
      </c>
      <c r="Q51" s="79">
        <f t="shared" si="14"/>
        <v>0</v>
      </c>
      <c r="R51" s="79">
        <f t="shared" si="14"/>
        <v>0</v>
      </c>
      <c r="S51" s="79">
        <f t="shared" si="14"/>
        <v>0</v>
      </c>
      <c r="T51" s="79">
        <f t="shared" si="14"/>
        <v>0</v>
      </c>
      <c r="U51" s="79">
        <f t="shared" si="14"/>
        <v>0</v>
      </c>
      <c r="V51" s="79">
        <f t="shared" si="14"/>
        <v>0</v>
      </c>
      <c r="W51" s="79">
        <f t="shared" si="14"/>
        <v>0</v>
      </c>
      <c r="X51" s="79">
        <f t="shared" si="14"/>
        <v>0</v>
      </c>
      <c r="Y51" s="79">
        <f t="shared" si="14"/>
        <v>0</v>
      </c>
      <c r="Z51" s="79">
        <f t="shared" si="14"/>
        <v>0</v>
      </c>
      <c r="AA51" s="79">
        <f t="shared" si="14"/>
        <v>0</v>
      </c>
      <c r="AB51" s="79">
        <f t="shared" si="14"/>
        <v>0</v>
      </c>
      <c r="AC51" s="79">
        <f t="shared" si="14"/>
        <v>0</v>
      </c>
      <c r="AD51" s="79">
        <f t="shared" si="14"/>
        <v>0</v>
      </c>
      <c r="AE51" s="79">
        <f t="shared" si="14"/>
        <v>0</v>
      </c>
      <c r="AF51" s="79">
        <f t="shared" si="14"/>
        <v>0</v>
      </c>
      <c r="AG51" s="79">
        <f t="shared" si="14"/>
        <v>0</v>
      </c>
      <c r="AH51" s="79">
        <f t="shared" si="14"/>
        <v>0</v>
      </c>
      <c r="AI51" s="80">
        <f t="shared" si="14"/>
        <v>0</v>
      </c>
    </row>
    <row r="52" spans="2:35" ht="9">
      <c r="B52" s="70"/>
      <c r="C52" s="86"/>
      <c r="D52" s="89" t="s">
        <v>361</v>
      </c>
      <c r="E52" s="78"/>
      <c r="F52" s="79"/>
      <c r="G52" s="184"/>
      <c r="H52" s="78">
        <f>SUM('E-2-5'!J15)/1000</f>
        <v>0</v>
      </c>
      <c r="I52" s="79">
        <f aca="true" t="shared" si="15" ref="I52:AI53">H52</f>
        <v>0</v>
      </c>
      <c r="J52" s="79">
        <f t="shared" si="15"/>
        <v>0</v>
      </c>
      <c r="K52" s="79">
        <f t="shared" si="15"/>
        <v>0</v>
      </c>
      <c r="L52" s="79">
        <f t="shared" si="15"/>
        <v>0</v>
      </c>
      <c r="M52" s="79">
        <f t="shared" si="15"/>
        <v>0</v>
      </c>
      <c r="N52" s="79">
        <f t="shared" si="15"/>
        <v>0</v>
      </c>
      <c r="O52" s="79">
        <f t="shared" si="15"/>
        <v>0</v>
      </c>
      <c r="P52" s="79">
        <f t="shared" si="15"/>
        <v>0</v>
      </c>
      <c r="Q52" s="79">
        <f t="shared" si="15"/>
        <v>0</v>
      </c>
      <c r="R52" s="79">
        <f t="shared" si="15"/>
        <v>0</v>
      </c>
      <c r="S52" s="79">
        <f t="shared" si="15"/>
        <v>0</v>
      </c>
      <c r="T52" s="79">
        <f t="shared" si="15"/>
        <v>0</v>
      </c>
      <c r="U52" s="79">
        <f t="shared" si="15"/>
        <v>0</v>
      </c>
      <c r="V52" s="79">
        <f t="shared" si="15"/>
        <v>0</v>
      </c>
      <c r="W52" s="79">
        <f t="shared" si="15"/>
        <v>0</v>
      </c>
      <c r="X52" s="79">
        <f t="shared" si="15"/>
        <v>0</v>
      </c>
      <c r="Y52" s="79">
        <f t="shared" si="15"/>
        <v>0</v>
      </c>
      <c r="Z52" s="79">
        <f t="shared" si="15"/>
        <v>0</v>
      </c>
      <c r="AA52" s="79">
        <f t="shared" si="15"/>
        <v>0</v>
      </c>
      <c r="AB52" s="79">
        <f t="shared" si="15"/>
        <v>0</v>
      </c>
      <c r="AC52" s="79">
        <f t="shared" si="15"/>
        <v>0</v>
      </c>
      <c r="AD52" s="79">
        <f t="shared" si="15"/>
        <v>0</v>
      </c>
      <c r="AE52" s="79">
        <f t="shared" si="15"/>
        <v>0</v>
      </c>
      <c r="AF52" s="79">
        <f t="shared" si="15"/>
        <v>0</v>
      </c>
      <c r="AG52" s="79">
        <f t="shared" si="15"/>
        <v>0</v>
      </c>
      <c r="AH52" s="79">
        <f t="shared" si="15"/>
        <v>0</v>
      </c>
      <c r="AI52" s="80">
        <f t="shared" si="15"/>
        <v>0</v>
      </c>
    </row>
    <row r="53" spans="2:35" ht="9">
      <c r="B53" s="70"/>
      <c r="C53" s="407"/>
      <c r="D53" s="89" t="s">
        <v>360</v>
      </c>
      <c r="E53" s="78"/>
      <c r="F53" s="79"/>
      <c r="G53" s="184"/>
      <c r="H53" s="78">
        <f>SUM('E-2-5'!J16)/1000</f>
        <v>0</v>
      </c>
      <c r="I53" s="79">
        <f t="shared" si="15"/>
        <v>0</v>
      </c>
      <c r="J53" s="79">
        <f t="shared" si="15"/>
        <v>0</v>
      </c>
      <c r="K53" s="79">
        <f t="shared" si="15"/>
        <v>0</v>
      </c>
      <c r="L53" s="79">
        <f t="shared" si="15"/>
        <v>0</v>
      </c>
      <c r="M53" s="79">
        <f t="shared" si="15"/>
        <v>0</v>
      </c>
      <c r="N53" s="79">
        <f t="shared" si="15"/>
        <v>0</v>
      </c>
      <c r="O53" s="79">
        <f t="shared" si="15"/>
        <v>0</v>
      </c>
      <c r="P53" s="79">
        <f t="shared" si="15"/>
        <v>0</v>
      </c>
      <c r="Q53" s="79">
        <f t="shared" si="15"/>
        <v>0</v>
      </c>
      <c r="R53" s="79">
        <f t="shared" si="15"/>
        <v>0</v>
      </c>
      <c r="S53" s="79">
        <f t="shared" si="15"/>
        <v>0</v>
      </c>
      <c r="T53" s="79">
        <f t="shared" si="15"/>
        <v>0</v>
      </c>
      <c r="U53" s="79">
        <f t="shared" si="15"/>
        <v>0</v>
      </c>
      <c r="V53" s="79">
        <f t="shared" si="15"/>
        <v>0</v>
      </c>
      <c r="W53" s="79">
        <f t="shared" si="15"/>
        <v>0</v>
      </c>
      <c r="X53" s="79">
        <f t="shared" si="15"/>
        <v>0</v>
      </c>
      <c r="Y53" s="79">
        <f t="shared" si="15"/>
        <v>0</v>
      </c>
      <c r="Z53" s="79">
        <f t="shared" si="15"/>
        <v>0</v>
      </c>
      <c r="AA53" s="79">
        <f t="shared" si="15"/>
        <v>0</v>
      </c>
      <c r="AB53" s="79">
        <f t="shared" si="15"/>
        <v>0</v>
      </c>
      <c r="AC53" s="79">
        <f t="shared" si="15"/>
        <v>0</v>
      </c>
      <c r="AD53" s="79">
        <f t="shared" si="15"/>
        <v>0</v>
      </c>
      <c r="AE53" s="79">
        <f t="shared" si="15"/>
        <v>0</v>
      </c>
      <c r="AF53" s="79">
        <f t="shared" si="15"/>
        <v>0</v>
      </c>
      <c r="AG53" s="79">
        <f t="shared" si="15"/>
        <v>0</v>
      </c>
      <c r="AH53" s="79">
        <f t="shared" si="15"/>
        <v>0</v>
      </c>
      <c r="AI53" s="80">
        <f t="shared" si="15"/>
        <v>0</v>
      </c>
    </row>
    <row r="54" spans="2:35" ht="9">
      <c r="B54" s="70"/>
      <c r="C54" s="88" t="s">
        <v>75</v>
      </c>
      <c r="D54" s="89" t="s">
        <v>224</v>
      </c>
      <c r="E54" s="78"/>
      <c r="F54" s="79"/>
      <c r="G54" s="184"/>
      <c r="H54" s="78">
        <f>SUM('E-2-5'!J17)/1000</f>
        <v>0</v>
      </c>
      <c r="I54" s="79">
        <f aca="true" t="shared" si="16" ref="I54:AI54">H54</f>
        <v>0</v>
      </c>
      <c r="J54" s="79">
        <f t="shared" si="16"/>
        <v>0</v>
      </c>
      <c r="K54" s="79">
        <f t="shared" si="16"/>
        <v>0</v>
      </c>
      <c r="L54" s="79">
        <f t="shared" si="16"/>
        <v>0</v>
      </c>
      <c r="M54" s="79">
        <f t="shared" si="16"/>
        <v>0</v>
      </c>
      <c r="N54" s="79">
        <f t="shared" si="16"/>
        <v>0</v>
      </c>
      <c r="O54" s="79">
        <f t="shared" si="16"/>
        <v>0</v>
      </c>
      <c r="P54" s="79">
        <f t="shared" si="16"/>
        <v>0</v>
      </c>
      <c r="Q54" s="79">
        <f t="shared" si="16"/>
        <v>0</v>
      </c>
      <c r="R54" s="79">
        <f t="shared" si="16"/>
        <v>0</v>
      </c>
      <c r="S54" s="79">
        <f t="shared" si="16"/>
        <v>0</v>
      </c>
      <c r="T54" s="79">
        <f t="shared" si="16"/>
        <v>0</v>
      </c>
      <c r="U54" s="79">
        <f t="shared" si="16"/>
        <v>0</v>
      </c>
      <c r="V54" s="79">
        <f t="shared" si="16"/>
        <v>0</v>
      </c>
      <c r="W54" s="79">
        <f t="shared" si="16"/>
        <v>0</v>
      </c>
      <c r="X54" s="79">
        <f t="shared" si="16"/>
        <v>0</v>
      </c>
      <c r="Y54" s="79">
        <f t="shared" si="16"/>
        <v>0</v>
      </c>
      <c r="Z54" s="79">
        <f t="shared" si="16"/>
        <v>0</v>
      </c>
      <c r="AA54" s="79">
        <f t="shared" si="16"/>
        <v>0</v>
      </c>
      <c r="AB54" s="79">
        <f t="shared" si="16"/>
        <v>0</v>
      </c>
      <c r="AC54" s="79">
        <f t="shared" si="16"/>
        <v>0</v>
      </c>
      <c r="AD54" s="79">
        <f t="shared" si="16"/>
        <v>0</v>
      </c>
      <c r="AE54" s="79">
        <f t="shared" si="16"/>
        <v>0</v>
      </c>
      <c r="AF54" s="79">
        <f t="shared" si="16"/>
        <v>0</v>
      </c>
      <c r="AG54" s="79">
        <f t="shared" si="16"/>
        <v>0</v>
      </c>
      <c r="AH54" s="79">
        <f t="shared" si="16"/>
        <v>0</v>
      </c>
      <c r="AI54" s="80">
        <f t="shared" si="16"/>
        <v>0</v>
      </c>
    </row>
    <row r="55" spans="2:35" ht="9">
      <c r="B55" s="70"/>
      <c r="C55" s="86"/>
      <c r="D55" s="89" t="s">
        <v>225</v>
      </c>
      <c r="E55" s="78"/>
      <c r="F55" s="79"/>
      <c r="G55" s="184"/>
      <c r="H55" s="78">
        <f>SUM('E-2-5'!J18)/1000</f>
        <v>0</v>
      </c>
      <c r="I55" s="79">
        <f aca="true" t="shared" si="17" ref="I55:AI55">H55</f>
        <v>0</v>
      </c>
      <c r="J55" s="79">
        <f t="shared" si="17"/>
        <v>0</v>
      </c>
      <c r="K55" s="79">
        <f t="shared" si="17"/>
        <v>0</v>
      </c>
      <c r="L55" s="79">
        <f t="shared" si="17"/>
        <v>0</v>
      </c>
      <c r="M55" s="79">
        <f t="shared" si="17"/>
        <v>0</v>
      </c>
      <c r="N55" s="79">
        <f t="shared" si="17"/>
        <v>0</v>
      </c>
      <c r="O55" s="79">
        <f t="shared" si="17"/>
        <v>0</v>
      </c>
      <c r="P55" s="79">
        <f t="shared" si="17"/>
        <v>0</v>
      </c>
      <c r="Q55" s="79">
        <f t="shared" si="17"/>
        <v>0</v>
      </c>
      <c r="R55" s="79">
        <f t="shared" si="17"/>
        <v>0</v>
      </c>
      <c r="S55" s="79">
        <f t="shared" si="17"/>
        <v>0</v>
      </c>
      <c r="T55" s="79">
        <f t="shared" si="17"/>
        <v>0</v>
      </c>
      <c r="U55" s="79">
        <f t="shared" si="17"/>
        <v>0</v>
      </c>
      <c r="V55" s="79">
        <f t="shared" si="17"/>
        <v>0</v>
      </c>
      <c r="W55" s="79">
        <f t="shared" si="17"/>
        <v>0</v>
      </c>
      <c r="X55" s="79">
        <f t="shared" si="17"/>
        <v>0</v>
      </c>
      <c r="Y55" s="79">
        <f t="shared" si="17"/>
        <v>0</v>
      </c>
      <c r="Z55" s="79">
        <f t="shared" si="17"/>
        <v>0</v>
      </c>
      <c r="AA55" s="79">
        <f t="shared" si="17"/>
        <v>0</v>
      </c>
      <c r="AB55" s="79">
        <f t="shared" si="17"/>
        <v>0</v>
      </c>
      <c r="AC55" s="79">
        <f t="shared" si="17"/>
        <v>0</v>
      </c>
      <c r="AD55" s="79">
        <f t="shared" si="17"/>
        <v>0</v>
      </c>
      <c r="AE55" s="79">
        <f t="shared" si="17"/>
        <v>0</v>
      </c>
      <c r="AF55" s="79">
        <f t="shared" si="17"/>
        <v>0</v>
      </c>
      <c r="AG55" s="79">
        <f t="shared" si="17"/>
        <v>0</v>
      </c>
      <c r="AH55" s="79">
        <f t="shared" si="17"/>
        <v>0</v>
      </c>
      <c r="AI55" s="80">
        <f t="shared" si="17"/>
        <v>0</v>
      </c>
    </row>
    <row r="56" spans="2:35" ht="9">
      <c r="B56" s="70"/>
      <c r="C56" s="86"/>
      <c r="D56" s="89" t="s">
        <v>231</v>
      </c>
      <c r="E56" s="78"/>
      <c r="F56" s="79"/>
      <c r="G56" s="184"/>
      <c r="H56" s="78">
        <f>SUM('E-2-5'!J19)/1000</f>
        <v>0</v>
      </c>
      <c r="I56" s="79">
        <f aca="true" t="shared" si="18" ref="I56:AI56">H56</f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79">
        <f t="shared" si="18"/>
        <v>0</v>
      </c>
      <c r="Q56" s="79">
        <f t="shared" si="18"/>
        <v>0</v>
      </c>
      <c r="R56" s="79">
        <f t="shared" si="18"/>
        <v>0</v>
      </c>
      <c r="S56" s="79">
        <f t="shared" si="18"/>
        <v>0</v>
      </c>
      <c r="T56" s="79">
        <f t="shared" si="18"/>
        <v>0</v>
      </c>
      <c r="U56" s="79">
        <f t="shared" si="18"/>
        <v>0</v>
      </c>
      <c r="V56" s="79">
        <f t="shared" si="18"/>
        <v>0</v>
      </c>
      <c r="W56" s="79">
        <f t="shared" si="18"/>
        <v>0</v>
      </c>
      <c r="X56" s="79">
        <f t="shared" si="18"/>
        <v>0</v>
      </c>
      <c r="Y56" s="79">
        <f t="shared" si="18"/>
        <v>0</v>
      </c>
      <c r="Z56" s="79">
        <f t="shared" si="18"/>
        <v>0</v>
      </c>
      <c r="AA56" s="79">
        <f t="shared" si="18"/>
        <v>0</v>
      </c>
      <c r="AB56" s="79">
        <f t="shared" si="18"/>
        <v>0</v>
      </c>
      <c r="AC56" s="79">
        <f t="shared" si="18"/>
        <v>0</v>
      </c>
      <c r="AD56" s="79">
        <f t="shared" si="18"/>
        <v>0</v>
      </c>
      <c r="AE56" s="79">
        <f t="shared" si="18"/>
        <v>0</v>
      </c>
      <c r="AF56" s="79">
        <f t="shared" si="18"/>
        <v>0</v>
      </c>
      <c r="AG56" s="79">
        <f t="shared" si="18"/>
        <v>0</v>
      </c>
      <c r="AH56" s="79">
        <f t="shared" si="18"/>
        <v>0</v>
      </c>
      <c r="AI56" s="80">
        <f t="shared" si="18"/>
        <v>0</v>
      </c>
    </row>
    <row r="57" spans="2:35" ht="9">
      <c r="B57" s="70"/>
      <c r="C57" s="86"/>
      <c r="D57" s="89" t="s">
        <v>232</v>
      </c>
      <c r="E57" s="78"/>
      <c r="F57" s="79"/>
      <c r="G57" s="184"/>
      <c r="H57" s="78">
        <f>SUM('E-2-5'!J20)/1000</f>
        <v>0</v>
      </c>
      <c r="I57" s="79">
        <f aca="true" t="shared" si="19" ref="I57:AI57">H57</f>
        <v>0</v>
      </c>
      <c r="J57" s="79">
        <f t="shared" si="19"/>
        <v>0</v>
      </c>
      <c r="K57" s="79">
        <f t="shared" si="19"/>
        <v>0</v>
      </c>
      <c r="L57" s="79">
        <f t="shared" si="19"/>
        <v>0</v>
      </c>
      <c r="M57" s="79">
        <f t="shared" si="19"/>
        <v>0</v>
      </c>
      <c r="N57" s="79">
        <f t="shared" si="19"/>
        <v>0</v>
      </c>
      <c r="O57" s="79">
        <f t="shared" si="19"/>
        <v>0</v>
      </c>
      <c r="P57" s="79">
        <f t="shared" si="19"/>
        <v>0</v>
      </c>
      <c r="Q57" s="79">
        <f t="shared" si="19"/>
        <v>0</v>
      </c>
      <c r="R57" s="79">
        <f t="shared" si="19"/>
        <v>0</v>
      </c>
      <c r="S57" s="79">
        <f t="shared" si="19"/>
        <v>0</v>
      </c>
      <c r="T57" s="79">
        <f t="shared" si="19"/>
        <v>0</v>
      </c>
      <c r="U57" s="79">
        <f t="shared" si="19"/>
        <v>0</v>
      </c>
      <c r="V57" s="79">
        <f t="shared" si="19"/>
        <v>0</v>
      </c>
      <c r="W57" s="79">
        <f t="shared" si="19"/>
        <v>0</v>
      </c>
      <c r="X57" s="79">
        <f t="shared" si="19"/>
        <v>0</v>
      </c>
      <c r="Y57" s="79">
        <f t="shared" si="19"/>
        <v>0</v>
      </c>
      <c r="Z57" s="79">
        <f t="shared" si="19"/>
        <v>0</v>
      </c>
      <c r="AA57" s="79">
        <f t="shared" si="19"/>
        <v>0</v>
      </c>
      <c r="AB57" s="79">
        <f t="shared" si="19"/>
        <v>0</v>
      </c>
      <c r="AC57" s="79">
        <f t="shared" si="19"/>
        <v>0</v>
      </c>
      <c r="AD57" s="79">
        <f t="shared" si="19"/>
        <v>0</v>
      </c>
      <c r="AE57" s="79">
        <f t="shared" si="19"/>
        <v>0</v>
      </c>
      <c r="AF57" s="79">
        <f t="shared" si="19"/>
        <v>0</v>
      </c>
      <c r="AG57" s="79">
        <f t="shared" si="19"/>
        <v>0</v>
      </c>
      <c r="AH57" s="79">
        <f t="shared" si="19"/>
        <v>0</v>
      </c>
      <c r="AI57" s="80">
        <f t="shared" si="19"/>
        <v>0</v>
      </c>
    </row>
    <row r="58" spans="2:35" ht="9">
      <c r="B58" s="70"/>
      <c r="C58" s="86"/>
      <c r="D58" s="89" t="s">
        <v>233</v>
      </c>
      <c r="E58" s="78"/>
      <c r="F58" s="79"/>
      <c r="G58" s="184"/>
      <c r="H58" s="78">
        <f>SUM('E-2-5'!J21)/1000</f>
        <v>0</v>
      </c>
      <c r="I58" s="79">
        <f aca="true" t="shared" si="20" ref="I58:AI58">H58</f>
        <v>0</v>
      </c>
      <c r="J58" s="79">
        <f t="shared" si="20"/>
        <v>0</v>
      </c>
      <c r="K58" s="79">
        <f t="shared" si="20"/>
        <v>0</v>
      </c>
      <c r="L58" s="79">
        <f t="shared" si="20"/>
        <v>0</v>
      </c>
      <c r="M58" s="79">
        <f t="shared" si="20"/>
        <v>0</v>
      </c>
      <c r="N58" s="79">
        <f t="shared" si="20"/>
        <v>0</v>
      </c>
      <c r="O58" s="79">
        <f t="shared" si="20"/>
        <v>0</v>
      </c>
      <c r="P58" s="79">
        <f t="shared" si="20"/>
        <v>0</v>
      </c>
      <c r="Q58" s="79">
        <f t="shared" si="20"/>
        <v>0</v>
      </c>
      <c r="R58" s="79">
        <f t="shared" si="20"/>
        <v>0</v>
      </c>
      <c r="S58" s="79">
        <f t="shared" si="20"/>
        <v>0</v>
      </c>
      <c r="T58" s="79">
        <f t="shared" si="20"/>
        <v>0</v>
      </c>
      <c r="U58" s="79">
        <f t="shared" si="20"/>
        <v>0</v>
      </c>
      <c r="V58" s="79">
        <f t="shared" si="20"/>
        <v>0</v>
      </c>
      <c r="W58" s="79">
        <f t="shared" si="20"/>
        <v>0</v>
      </c>
      <c r="X58" s="79">
        <f t="shared" si="20"/>
        <v>0</v>
      </c>
      <c r="Y58" s="79">
        <f t="shared" si="20"/>
        <v>0</v>
      </c>
      <c r="Z58" s="79">
        <f t="shared" si="20"/>
        <v>0</v>
      </c>
      <c r="AA58" s="79">
        <f t="shared" si="20"/>
        <v>0</v>
      </c>
      <c r="AB58" s="79">
        <f t="shared" si="20"/>
        <v>0</v>
      </c>
      <c r="AC58" s="79">
        <f t="shared" si="20"/>
        <v>0</v>
      </c>
      <c r="AD58" s="79">
        <f t="shared" si="20"/>
        <v>0</v>
      </c>
      <c r="AE58" s="79">
        <f t="shared" si="20"/>
        <v>0</v>
      </c>
      <c r="AF58" s="79">
        <f t="shared" si="20"/>
        <v>0</v>
      </c>
      <c r="AG58" s="79">
        <f t="shared" si="20"/>
        <v>0</v>
      </c>
      <c r="AH58" s="79">
        <f t="shared" si="20"/>
        <v>0</v>
      </c>
      <c r="AI58" s="80">
        <f t="shared" si="20"/>
        <v>0</v>
      </c>
    </row>
    <row r="59" spans="2:35" ht="9">
      <c r="B59" s="70"/>
      <c r="C59" s="86"/>
      <c r="D59" s="89" t="s">
        <v>5</v>
      </c>
      <c r="E59" s="78"/>
      <c r="F59" s="79"/>
      <c r="G59" s="184"/>
      <c r="H59" s="78">
        <f>SUM('E-2-5'!J22)/1000</f>
        <v>0</v>
      </c>
      <c r="I59" s="79">
        <f aca="true" t="shared" si="21" ref="I59:AI59">H59</f>
        <v>0</v>
      </c>
      <c r="J59" s="79">
        <f t="shared" si="21"/>
        <v>0</v>
      </c>
      <c r="K59" s="79">
        <f t="shared" si="21"/>
        <v>0</v>
      </c>
      <c r="L59" s="79">
        <f t="shared" si="21"/>
        <v>0</v>
      </c>
      <c r="M59" s="79">
        <f t="shared" si="21"/>
        <v>0</v>
      </c>
      <c r="N59" s="79">
        <f t="shared" si="21"/>
        <v>0</v>
      </c>
      <c r="O59" s="79">
        <f t="shared" si="21"/>
        <v>0</v>
      </c>
      <c r="P59" s="79">
        <f t="shared" si="21"/>
        <v>0</v>
      </c>
      <c r="Q59" s="79">
        <f t="shared" si="21"/>
        <v>0</v>
      </c>
      <c r="R59" s="79">
        <f t="shared" si="21"/>
        <v>0</v>
      </c>
      <c r="S59" s="79">
        <f t="shared" si="21"/>
        <v>0</v>
      </c>
      <c r="T59" s="79">
        <f t="shared" si="21"/>
        <v>0</v>
      </c>
      <c r="U59" s="79">
        <f t="shared" si="21"/>
        <v>0</v>
      </c>
      <c r="V59" s="79">
        <f t="shared" si="21"/>
        <v>0</v>
      </c>
      <c r="W59" s="79">
        <f t="shared" si="21"/>
        <v>0</v>
      </c>
      <c r="X59" s="79">
        <f t="shared" si="21"/>
        <v>0</v>
      </c>
      <c r="Y59" s="79">
        <f t="shared" si="21"/>
        <v>0</v>
      </c>
      <c r="Z59" s="79">
        <f t="shared" si="21"/>
        <v>0</v>
      </c>
      <c r="AA59" s="79">
        <f t="shared" si="21"/>
        <v>0</v>
      </c>
      <c r="AB59" s="79">
        <f t="shared" si="21"/>
        <v>0</v>
      </c>
      <c r="AC59" s="79">
        <f t="shared" si="21"/>
        <v>0</v>
      </c>
      <c r="AD59" s="79">
        <f t="shared" si="21"/>
        <v>0</v>
      </c>
      <c r="AE59" s="79">
        <f t="shared" si="21"/>
        <v>0</v>
      </c>
      <c r="AF59" s="79">
        <f t="shared" si="21"/>
        <v>0</v>
      </c>
      <c r="AG59" s="79">
        <f t="shared" si="21"/>
        <v>0</v>
      </c>
      <c r="AH59" s="79">
        <f t="shared" si="21"/>
        <v>0</v>
      </c>
      <c r="AI59" s="80">
        <f t="shared" si="21"/>
        <v>0</v>
      </c>
    </row>
    <row r="60" spans="2:35" ht="9">
      <c r="B60" s="70"/>
      <c r="C60" s="86"/>
      <c r="D60" s="89" t="s">
        <v>361</v>
      </c>
      <c r="E60" s="78"/>
      <c r="F60" s="79"/>
      <c r="G60" s="184"/>
      <c r="H60" s="78">
        <f>SUM('E-2-5'!J23)/1000</f>
        <v>0</v>
      </c>
      <c r="I60" s="79">
        <f aca="true" t="shared" si="22" ref="I60:AI61">H60</f>
        <v>0</v>
      </c>
      <c r="J60" s="79">
        <f t="shared" si="22"/>
        <v>0</v>
      </c>
      <c r="K60" s="79">
        <f t="shared" si="22"/>
        <v>0</v>
      </c>
      <c r="L60" s="79">
        <f t="shared" si="22"/>
        <v>0</v>
      </c>
      <c r="M60" s="79">
        <f t="shared" si="22"/>
        <v>0</v>
      </c>
      <c r="N60" s="79">
        <f t="shared" si="22"/>
        <v>0</v>
      </c>
      <c r="O60" s="79">
        <f t="shared" si="22"/>
        <v>0</v>
      </c>
      <c r="P60" s="79">
        <f t="shared" si="22"/>
        <v>0</v>
      </c>
      <c r="Q60" s="79">
        <f t="shared" si="22"/>
        <v>0</v>
      </c>
      <c r="R60" s="79">
        <f t="shared" si="22"/>
        <v>0</v>
      </c>
      <c r="S60" s="79">
        <f t="shared" si="22"/>
        <v>0</v>
      </c>
      <c r="T60" s="79">
        <f t="shared" si="22"/>
        <v>0</v>
      </c>
      <c r="U60" s="79">
        <f t="shared" si="22"/>
        <v>0</v>
      </c>
      <c r="V60" s="79">
        <f t="shared" si="22"/>
        <v>0</v>
      </c>
      <c r="W60" s="79">
        <f t="shared" si="22"/>
        <v>0</v>
      </c>
      <c r="X60" s="79">
        <f t="shared" si="22"/>
        <v>0</v>
      </c>
      <c r="Y60" s="79">
        <f t="shared" si="22"/>
        <v>0</v>
      </c>
      <c r="Z60" s="79">
        <f t="shared" si="22"/>
        <v>0</v>
      </c>
      <c r="AA60" s="79">
        <f t="shared" si="22"/>
        <v>0</v>
      </c>
      <c r="AB60" s="79">
        <f t="shared" si="22"/>
        <v>0</v>
      </c>
      <c r="AC60" s="79">
        <f t="shared" si="22"/>
        <v>0</v>
      </c>
      <c r="AD60" s="79">
        <f t="shared" si="22"/>
        <v>0</v>
      </c>
      <c r="AE60" s="79">
        <f t="shared" si="22"/>
        <v>0</v>
      </c>
      <c r="AF60" s="79">
        <f t="shared" si="22"/>
        <v>0</v>
      </c>
      <c r="AG60" s="79">
        <f t="shared" si="22"/>
        <v>0</v>
      </c>
      <c r="AH60" s="79">
        <f t="shared" si="22"/>
        <v>0</v>
      </c>
      <c r="AI60" s="80">
        <f t="shared" si="22"/>
        <v>0</v>
      </c>
    </row>
    <row r="61" spans="2:35" ht="9">
      <c r="B61" s="70"/>
      <c r="C61" s="86"/>
      <c r="D61" s="89" t="s">
        <v>360</v>
      </c>
      <c r="E61" s="78"/>
      <c r="F61" s="79"/>
      <c r="G61" s="184"/>
      <c r="H61" s="78">
        <f>SUM('E-2-5'!J24)/1000</f>
        <v>0</v>
      </c>
      <c r="I61" s="79">
        <f t="shared" si="22"/>
        <v>0</v>
      </c>
      <c r="J61" s="79">
        <f t="shared" si="22"/>
        <v>0</v>
      </c>
      <c r="K61" s="79">
        <f t="shared" si="22"/>
        <v>0</v>
      </c>
      <c r="L61" s="79">
        <f t="shared" si="22"/>
        <v>0</v>
      </c>
      <c r="M61" s="79">
        <f t="shared" si="22"/>
        <v>0</v>
      </c>
      <c r="N61" s="79">
        <f t="shared" si="22"/>
        <v>0</v>
      </c>
      <c r="O61" s="79">
        <f t="shared" si="22"/>
        <v>0</v>
      </c>
      <c r="P61" s="79">
        <f t="shared" si="22"/>
        <v>0</v>
      </c>
      <c r="Q61" s="79">
        <f t="shared" si="22"/>
        <v>0</v>
      </c>
      <c r="R61" s="79">
        <f t="shared" si="22"/>
        <v>0</v>
      </c>
      <c r="S61" s="79">
        <f t="shared" si="22"/>
        <v>0</v>
      </c>
      <c r="T61" s="79">
        <f t="shared" si="22"/>
        <v>0</v>
      </c>
      <c r="U61" s="79">
        <f t="shared" si="22"/>
        <v>0</v>
      </c>
      <c r="V61" s="79">
        <f t="shared" si="22"/>
        <v>0</v>
      </c>
      <c r="W61" s="79">
        <f t="shared" si="22"/>
        <v>0</v>
      </c>
      <c r="X61" s="79">
        <f t="shared" si="22"/>
        <v>0</v>
      </c>
      <c r="Y61" s="79">
        <f t="shared" si="22"/>
        <v>0</v>
      </c>
      <c r="Z61" s="79">
        <f t="shared" si="22"/>
        <v>0</v>
      </c>
      <c r="AA61" s="79">
        <f t="shared" si="22"/>
        <v>0</v>
      </c>
      <c r="AB61" s="79">
        <f t="shared" si="22"/>
        <v>0</v>
      </c>
      <c r="AC61" s="79">
        <f t="shared" si="22"/>
        <v>0</v>
      </c>
      <c r="AD61" s="79">
        <f t="shared" si="22"/>
        <v>0</v>
      </c>
      <c r="AE61" s="79">
        <f t="shared" si="22"/>
        <v>0</v>
      </c>
      <c r="AF61" s="79">
        <f t="shared" si="22"/>
        <v>0</v>
      </c>
      <c r="AG61" s="79">
        <f t="shared" si="22"/>
        <v>0</v>
      </c>
      <c r="AH61" s="79">
        <f t="shared" si="22"/>
        <v>0</v>
      </c>
      <c r="AI61" s="80">
        <f t="shared" si="22"/>
        <v>0</v>
      </c>
    </row>
    <row r="62" spans="2:35" ht="9">
      <c r="B62" s="70"/>
      <c r="C62" s="88" t="s">
        <v>150</v>
      </c>
      <c r="D62" s="89" t="s">
        <v>72</v>
      </c>
      <c r="E62" s="78"/>
      <c r="F62" s="79">
        <f>G62</f>
        <v>871.1413899999999</v>
      </c>
      <c r="G62" s="184">
        <f>H62</f>
        <v>871.1413899999999</v>
      </c>
      <c r="H62" s="78">
        <f>SUM('E-2-5'!J25)/1000</f>
        <v>871.1413899999999</v>
      </c>
      <c r="I62" s="79">
        <f aca="true" t="shared" si="23" ref="I62:AI62">H62</f>
        <v>871.1413899999999</v>
      </c>
      <c r="J62" s="79">
        <f t="shared" si="23"/>
        <v>871.1413899999999</v>
      </c>
      <c r="K62" s="79">
        <f t="shared" si="23"/>
        <v>871.1413899999999</v>
      </c>
      <c r="L62" s="79">
        <f t="shared" si="23"/>
        <v>871.1413899999999</v>
      </c>
      <c r="M62" s="79">
        <f t="shared" si="23"/>
        <v>871.1413899999999</v>
      </c>
      <c r="N62" s="79">
        <f t="shared" si="23"/>
        <v>871.1413899999999</v>
      </c>
      <c r="O62" s="79">
        <f t="shared" si="23"/>
        <v>871.1413899999999</v>
      </c>
      <c r="P62" s="79">
        <f t="shared" si="23"/>
        <v>871.1413899999999</v>
      </c>
      <c r="Q62" s="79">
        <f t="shared" si="23"/>
        <v>871.1413899999999</v>
      </c>
      <c r="R62" s="79">
        <f t="shared" si="23"/>
        <v>871.1413899999999</v>
      </c>
      <c r="S62" s="79">
        <f t="shared" si="23"/>
        <v>871.1413899999999</v>
      </c>
      <c r="T62" s="79">
        <f t="shared" si="23"/>
        <v>871.1413899999999</v>
      </c>
      <c r="U62" s="79">
        <f t="shared" si="23"/>
        <v>871.1413899999999</v>
      </c>
      <c r="V62" s="79">
        <f t="shared" si="23"/>
        <v>871.1413899999999</v>
      </c>
      <c r="W62" s="79">
        <f t="shared" si="23"/>
        <v>871.1413899999999</v>
      </c>
      <c r="X62" s="79">
        <f t="shared" si="23"/>
        <v>871.1413899999999</v>
      </c>
      <c r="Y62" s="79">
        <f t="shared" si="23"/>
        <v>871.1413899999999</v>
      </c>
      <c r="Z62" s="79">
        <f t="shared" si="23"/>
        <v>871.1413899999999</v>
      </c>
      <c r="AA62" s="79">
        <f t="shared" si="23"/>
        <v>871.1413899999999</v>
      </c>
      <c r="AB62" s="79">
        <f t="shared" si="23"/>
        <v>871.1413899999999</v>
      </c>
      <c r="AC62" s="79">
        <f t="shared" si="23"/>
        <v>871.1413899999999</v>
      </c>
      <c r="AD62" s="79">
        <f t="shared" si="23"/>
        <v>871.1413899999999</v>
      </c>
      <c r="AE62" s="79">
        <f t="shared" si="23"/>
        <v>871.1413899999999</v>
      </c>
      <c r="AF62" s="79">
        <f t="shared" si="23"/>
        <v>871.1413899999999</v>
      </c>
      <c r="AG62" s="79">
        <f t="shared" si="23"/>
        <v>871.1413899999999</v>
      </c>
      <c r="AH62" s="79">
        <f t="shared" si="23"/>
        <v>871.1413899999999</v>
      </c>
      <c r="AI62" s="80">
        <f t="shared" si="23"/>
        <v>871.1413899999999</v>
      </c>
    </row>
    <row r="63" spans="2:35" ht="9">
      <c r="B63" s="70"/>
      <c r="C63" s="90"/>
      <c r="D63" s="89" t="s">
        <v>73</v>
      </c>
      <c r="E63" s="78"/>
      <c r="F63" s="79"/>
      <c r="G63" s="184"/>
      <c r="H63" s="78">
        <f aca="true" t="shared" si="24" ref="H63:AI63">IF(G30=0,0,IF(G69/G30&lt;0.05,0,MIN(SUM(G36:G42)*0.05,H30*0.95-SUM(H44:H62,H64:H68))))</f>
        <v>0</v>
      </c>
      <c r="I63" s="136">
        <f t="shared" si="24"/>
        <v>0</v>
      </c>
      <c r="J63" s="79">
        <f t="shared" si="24"/>
        <v>0</v>
      </c>
      <c r="K63" s="79">
        <f t="shared" si="24"/>
        <v>0</v>
      </c>
      <c r="L63" s="79">
        <f t="shared" si="24"/>
        <v>0</v>
      </c>
      <c r="M63" s="79">
        <f t="shared" si="24"/>
        <v>0</v>
      </c>
      <c r="N63" s="79">
        <f t="shared" si="24"/>
        <v>0</v>
      </c>
      <c r="O63" s="79">
        <f t="shared" si="24"/>
        <v>0</v>
      </c>
      <c r="P63" s="79">
        <f t="shared" si="24"/>
        <v>0</v>
      </c>
      <c r="Q63" s="79">
        <f t="shared" si="24"/>
        <v>0</v>
      </c>
      <c r="R63" s="79">
        <f t="shared" si="24"/>
        <v>0</v>
      </c>
      <c r="S63" s="79">
        <f t="shared" si="24"/>
        <v>0</v>
      </c>
      <c r="T63" s="79">
        <f t="shared" si="24"/>
        <v>0</v>
      </c>
      <c r="U63" s="79">
        <f t="shared" si="24"/>
        <v>0</v>
      </c>
      <c r="V63" s="79">
        <f t="shared" si="24"/>
        <v>0</v>
      </c>
      <c r="W63" s="79">
        <f t="shared" si="24"/>
        <v>0</v>
      </c>
      <c r="X63" s="79">
        <f t="shared" si="24"/>
        <v>0</v>
      </c>
      <c r="Y63" s="79">
        <f t="shared" si="24"/>
        <v>0</v>
      </c>
      <c r="Z63" s="79">
        <f t="shared" si="24"/>
        <v>0</v>
      </c>
      <c r="AA63" s="79">
        <f t="shared" si="24"/>
        <v>0</v>
      </c>
      <c r="AB63" s="79">
        <f t="shared" si="24"/>
        <v>0</v>
      </c>
      <c r="AC63" s="79">
        <f t="shared" si="24"/>
        <v>0</v>
      </c>
      <c r="AD63" s="79">
        <f t="shared" si="24"/>
        <v>0</v>
      </c>
      <c r="AE63" s="79">
        <f t="shared" si="24"/>
        <v>0</v>
      </c>
      <c r="AF63" s="79">
        <f t="shared" si="24"/>
        <v>0</v>
      </c>
      <c r="AG63" s="79">
        <f t="shared" si="24"/>
        <v>0</v>
      </c>
      <c r="AH63" s="79">
        <f t="shared" si="24"/>
        <v>0</v>
      </c>
      <c r="AI63" s="80">
        <f t="shared" si="24"/>
        <v>0</v>
      </c>
    </row>
    <row r="64" spans="2:35" ht="9">
      <c r="B64" s="70"/>
      <c r="C64" s="91" t="s">
        <v>74</v>
      </c>
      <c r="D64" s="77"/>
      <c r="E64" s="78"/>
      <c r="F64" s="79"/>
      <c r="G64" s="184"/>
      <c r="H64" s="78">
        <f>SUM('E-2-5'!J27)/1000</f>
        <v>0</v>
      </c>
      <c r="I64" s="79">
        <f aca="true" t="shared" si="25" ref="I64:AI64">H64</f>
        <v>0</v>
      </c>
      <c r="J64" s="79">
        <f t="shared" si="25"/>
        <v>0</v>
      </c>
      <c r="K64" s="79">
        <f t="shared" si="25"/>
        <v>0</v>
      </c>
      <c r="L64" s="79">
        <f t="shared" si="25"/>
        <v>0</v>
      </c>
      <c r="M64" s="79">
        <f t="shared" si="25"/>
        <v>0</v>
      </c>
      <c r="N64" s="79">
        <f t="shared" si="25"/>
        <v>0</v>
      </c>
      <c r="O64" s="79">
        <f t="shared" si="25"/>
        <v>0</v>
      </c>
      <c r="P64" s="79">
        <f t="shared" si="25"/>
        <v>0</v>
      </c>
      <c r="Q64" s="79">
        <f t="shared" si="25"/>
        <v>0</v>
      </c>
      <c r="R64" s="79">
        <f t="shared" si="25"/>
        <v>0</v>
      </c>
      <c r="S64" s="79">
        <f t="shared" si="25"/>
        <v>0</v>
      </c>
      <c r="T64" s="79">
        <f t="shared" si="25"/>
        <v>0</v>
      </c>
      <c r="U64" s="79">
        <f t="shared" si="25"/>
        <v>0</v>
      </c>
      <c r="V64" s="79">
        <f t="shared" si="25"/>
        <v>0</v>
      </c>
      <c r="W64" s="79">
        <f t="shared" si="25"/>
        <v>0</v>
      </c>
      <c r="X64" s="79">
        <f t="shared" si="25"/>
        <v>0</v>
      </c>
      <c r="Y64" s="79">
        <f t="shared" si="25"/>
        <v>0</v>
      </c>
      <c r="Z64" s="79">
        <f t="shared" si="25"/>
        <v>0</v>
      </c>
      <c r="AA64" s="79">
        <f t="shared" si="25"/>
        <v>0</v>
      </c>
      <c r="AB64" s="79">
        <f t="shared" si="25"/>
        <v>0</v>
      </c>
      <c r="AC64" s="79">
        <f t="shared" si="25"/>
        <v>0</v>
      </c>
      <c r="AD64" s="79">
        <f t="shared" si="25"/>
        <v>0</v>
      </c>
      <c r="AE64" s="79">
        <f t="shared" si="25"/>
        <v>0</v>
      </c>
      <c r="AF64" s="79">
        <f t="shared" si="25"/>
        <v>0</v>
      </c>
      <c r="AG64" s="79">
        <f t="shared" si="25"/>
        <v>0</v>
      </c>
      <c r="AH64" s="79">
        <f t="shared" si="25"/>
        <v>0</v>
      </c>
      <c r="AI64" s="80">
        <f t="shared" si="25"/>
        <v>0</v>
      </c>
    </row>
    <row r="65" spans="2:35" ht="9">
      <c r="B65" s="70"/>
      <c r="C65" s="91" t="s">
        <v>236</v>
      </c>
      <c r="D65" s="77"/>
      <c r="E65" s="78"/>
      <c r="F65" s="79"/>
      <c r="G65" s="184"/>
      <c r="H65" s="78">
        <f>SUM('E-2-5'!J28)/1000</f>
        <v>0</v>
      </c>
      <c r="I65" s="79">
        <f aca="true" t="shared" si="26" ref="I65:AI65">H65</f>
        <v>0</v>
      </c>
      <c r="J65" s="79">
        <f t="shared" si="26"/>
        <v>0</v>
      </c>
      <c r="K65" s="79">
        <f t="shared" si="26"/>
        <v>0</v>
      </c>
      <c r="L65" s="79">
        <f t="shared" si="26"/>
        <v>0</v>
      </c>
      <c r="M65" s="79">
        <f t="shared" si="26"/>
        <v>0</v>
      </c>
      <c r="N65" s="79">
        <f t="shared" si="26"/>
        <v>0</v>
      </c>
      <c r="O65" s="79">
        <f t="shared" si="26"/>
        <v>0</v>
      </c>
      <c r="P65" s="79">
        <f t="shared" si="26"/>
        <v>0</v>
      </c>
      <c r="Q65" s="79">
        <f t="shared" si="26"/>
        <v>0</v>
      </c>
      <c r="R65" s="79">
        <f t="shared" si="26"/>
        <v>0</v>
      </c>
      <c r="S65" s="79">
        <f t="shared" si="26"/>
        <v>0</v>
      </c>
      <c r="T65" s="79">
        <f t="shared" si="26"/>
        <v>0</v>
      </c>
      <c r="U65" s="79">
        <f t="shared" si="26"/>
        <v>0</v>
      </c>
      <c r="V65" s="79">
        <f t="shared" si="26"/>
        <v>0</v>
      </c>
      <c r="W65" s="79">
        <f t="shared" si="26"/>
        <v>0</v>
      </c>
      <c r="X65" s="79">
        <f t="shared" si="26"/>
        <v>0</v>
      </c>
      <c r="Y65" s="79">
        <f t="shared" si="26"/>
        <v>0</v>
      </c>
      <c r="Z65" s="79">
        <f t="shared" si="26"/>
        <v>0</v>
      </c>
      <c r="AA65" s="79">
        <f t="shared" si="26"/>
        <v>0</v>
      </c>
      <c r="AB65" s="79">
        <f t="shared" si="26"/>
        <v>0</v>
      </c>
      <c r="AC65" s="79">
        <f t="shared" si="26"/>
        <v>0</v>
      </c>
      <c r="AD65" s="79">
        <f t="shared" si="26"/>
        <v>0</v>
      </c>
      <c r="AE65" s="79">
        <f t="shared" si="26"/>
        <v>0</v>
      </c>
      <c r="AF65" s="79">
        <f t="shared" si="26"/>
        <v>0</v>
      </c>
      <c r="AG65" s="79">
        <f t="shared" si="26"/>
        <v>0</v>
      </c>
      <c r="AH65" s="79">
        <f t="shared" si="26"/>
        <v>0</v>
      </c>
      <c r="AI65" s="80">
        <f t="shared" si="26"/>
        <v>0</v>
      </c>
    </row>
    <row r="66" spans="2:35" ht="9">
      <c r="B66" s="70"/>
      <c r="C66" s="91" t="s">
        <v>76</v>
      </c>
      <c r="D66" s="77"/>
      <c r="E66" s="78"/>
      <c r="F66" s="79"/>
      <c r="G66" s="184"/>
      <c r="H66" s="78">
        <f>SUM('E-2-5'!J29)/1000</f>
        <v>0</v>
      </c>
      <c r="I66" s="79">
        <f aca="true" t="shared" si="27" ref="I66:AI66">H66</f>
        <v>0</v>
      </c>
      <c r="J66" s="79">
        <f t="shared" si="27"/>
        <v>0</v>
      </c>
      <c r="K66" s="79">
        <f t="shared" si="27"/>
        <v>0</v>
      </c>
      <c r="L66" s="79">
        <f t="shared" si="27"/>
        <v>0</v>
      </c>
      <c r="M66" s="79">
        <f t="shared" si="27"/>
        <v>0</v>
      </c>
      <c r="N66" s="79">
        <f t="shared" si="27"/>
        <v>0</v>
      </c>
      <c r="O66" s="79">
        <f t="shared" si="27"/>
        <v>0</v>
      </c>
      <c r="P66" s="79">
        <f t="shared" si="27"/>
        <v>0</v>
      </c>
      <c r="Q66" s="79">
        <f t="shared" si="27"/>
        <v>0</v>
      </c>
      <c r="R66" s="79">
        <f t="shared" si="27"/>
        <v>0</v>
      </c>
      <c r="S66" s="79">
        <f t="shared" si="27"/>
        <v>0</v>
      </c>
      <c r="T66" s="79">
        <f t="shared" si="27"/>
        <v>0</v>
      </c>
      <c r="U66" s="79">
        <f t="shared" si="27"/>
        <v>0</v>
      </c>
      <c r="V66" s="79">
        <f t="shared" si="27"/>
        <v>0</v>
      </c>
      <c r="W66" s="79">
        <f t="shared" si="27"/>
        <v>0</v>
      </c>
      <c r="X66" s="79">
        <f t="shared" si="27"/>
        <v>0</v>
      </c>
      <c r="Y66" s="79">
        <f t="shared" si="27"/>
        <v>0</v>
      </c>
      <c r="Z66" s="79">
        <f t="shared" si="27"/>
        <v>0</v>
      </c>
      <c r="AA66" s="79">
        <f t="shared" si="27"/>
        <v>0</v>
      </c>
      <c r="AB66" s="79">
        <f t="shared" si="27"/>
        <v>0</v>
      </c>
      <c r="AC66" s="79">
        <f t="shared" si="27"/>
        <v>0</v>
      </c>
      <c r="AD66" s="79">
        <f t="shared" si="27"/>
        <v>0</v>
      </c>
      <c r="AE66" s="79">
        <f t="shared" si="27"/>
        <v>0</v>
      </c>
      <c r="AF66" s="79">
        <f t="shared" si="27"/>
        <v>0</v>
      </c>
      <c r="AG66" s="79">
        <f t="shared" si="27"/>
        <v>0</v>
      </c>
      <c r="AH66" s="79">
        <f t="shared" si="27"/>
        <v>0</v>
      </c>
      <c r="AI66" s="80">
        <f t="shared" si="27"/>
        <v>0</v>
      </c>
    </row>
    <row r="67" spans="2:35" ht="9">
      <c r="B67" s="70"/>
      <c r="C67" s="91" t="s">
        <v>77</v>
      </c>
      <c r="D67" s="77"/>
      <c r="E67" s="78"/>
      <c r="F67" s="79"/>
      <c r="G67" s="184"/>
      <c r="H67" s="78">
        <f>SUM('E-2-5'!J30)/1000</f>
        <v>0</v>
      </c>
      <c r="I67" s="79">
        <f aca="true" t="shared" si="28" ref="I67:AI67">H67</f>
        <v>0</v>
      </c>
      <c r="J67" s="79">
        <f t="shared" si="28"/>
        <v>0</v>
      </c>
      <c r="K67" s="79">
        <f t="shared" si="28"/>
        <v>0</v>
      </c>
      <c r="L67" s="79">
        <f t="shared" si="28"/>
        <v>0</v>
      </c>
      <c r="M67" s="79">
        <f t="shared" si="28"/>
        <v>0</v>
      </c>
      <c r="N67" s="79">
        <f t="shared" si="28"/>
        <v>0</v>
      </c>
      <c r="O67" s="79">
        <f t="shared" si="28"/>
        <v>0</v>
      </c>
      <c r="P67" s="79">
        <f t="shared" si="28"/>
        <v>0</v>
      </c>
      <c r="Q67" s="79">
        <f t="shared" si="28"/>
        <v>0</v>
      </c>
      <c r="R67" s="79">
        <f t="shared" si="28"/>
        <v>0</v>
      </c>
      <c r="S67" s="79">
        <f t="shared" si="28"/>
        <v>0</v>
      </c>
      <c r="T67" s="79">
        <f t="shared" si="28"/>
        <v>0</v>
      </c>
      <c r="U67" s="79">
        <f t="shared" si="28"/>
        <v>0</v>
      </c>
      <c r="V67" s="79">
        <f t="shared" si="28"/>
        <v>0</v>
      </c>
      <c r="W67" s="79">
        <f t="shared" si="28"/>
        <v>0</v>
      </c>
      <c r="X67" s="79">
        <f t="shared" si="28"/>
        <v>0</v>
      </c>
      <c r="Y67" s="79">
        <f t="shared" si="28"/>
        <v>0</v>
      </c>
      <c r="Z67" s="79">
        <f t="shared" si="28"/>
        <v>0</v>
      </c>
      <c r="AA67" s="79">
        <f t="shared" si="28"/>
        <v>0</v>
      </c>
      <c r="AB67" s="79">
        <f t="shared" si="28"/>
        <v>0</v>
      </c>
      <c r="AC67" s="79">
        <f t="shared" si="28"/>
        <v>0</v>
      </c>
      <c r="AD67" s="79">
        <f t="shared" si="28"/>
        <v>0</v>
      </c>
      <c r="AE67" s="79">
        <f t="shared" si="28"/>
        <v>0</v>
      </c>
      <c r="AF67" s="79">
        <f t="shared" si="28"/>
        <v>0</v>
      </c>
      <c r="AG67" s="79">
        <f t="shared" si="28"/>
        <v>0</v>
      </c>
      <c r="AH67" s="79">
        <f t="shared" si="28"/>
        <v>0</v>
      </c>
      <c r="AI67" s="80">
        <f t="shared" si="28"/>
        <v>0</v>
      </c>
    </row>
    <row r="68" spans="2:35" ht="9">
      <c r="B68" s="70"/>
      <c r="C68" s="92" t="s">
        <v>114</v>
      </c>
      <c r="D68" s="93"/>
      <c r="E68" s="94"/>
      <c r="F68" s="95"/>
      <c r="G68" s="203"/>
      <c r="H68" s="78">
        <f>SUM('E-2-5'!J31)/1000</f>
        <v>0</v>
      </c>
      <c r="I68" s="95">
        <f aca="true" t="shared" si="29" ref="I68:AI68">H68</f>
        <v>0</v>
      </c>
      <c r="J68" s="95">
        <f t="shared" si="29"/>
        <v>0</v>
      </c>
      <c r="K68" s="95">
        <f t="shared" si="29"/>
        <v>0</v>
      </c>
      <c r="L68" s="95">
        <f t="shared" si="29"/>
        <v>0</v>
      </c>
      <c r="M68" s="95">
        <f t="shared" si="29"/>
        <v>0</v>
      </c>
      <c r="N68" s="95">
        <f t="shared" si="29"/>
        <v>0</v>
      </c>
      <c r="O68" s="95">
        <f t="shared" si="29"/>
        <v>0</v>
      </c>
      <c r="P68" s="95">
        <f t="shared" si="29"/>
        <v>0</v>
      </c>
      <c r="Q68" s="95">
        <f t="shared" si="29"/>
        <v>0</v>
      </c>
      <c r="R68" s="95">
        <f t="shared" si="29"/>
        <v>0</v>
      </c>
      <c r="S68" s="95">
        <f t="shared" si="29"/>
        <v>0</v>
      </c>
      <c r="T68" s="95">
        <f t="shared" si="29"/>
        <v>0</v>
      </c>
      <c r="U68" s="95">
        <f t="shared" si="29"/>
        <v>0</v>
      </c>
      <c r="V68" s="95">
        <f t="shared" si="29"/>
        <v>0</v>
      </c>
      <c r="W68" s="95">
        <f t="shared" si="29"/>
        <v>0</v>
      </c>
      <c r="X68" s="95">
        <f t="shared" si="29"/>
        <v>0</v>
      </c>
      <c r="Y68" s="95">
        <f t="shared" si="29"/>
        <v>0</v>
      </c>
      <c r="Z68" s="95">
        <f t="shared" si="29"/>
        <v>0</v>
      </c>
      <c r="AA68" s="95">
        <f t="shared" si="29"/>
        <v>0</v>
      </c>
      <c r="AB68" s="95">
        <f t="shared" si="29"/>
        <v>0</v>
      </c>
      <c r="AC68" s="95">
        <f t="shared" si="29"/>
        <v>0</v>
      </c>
      <c r="AD68" s="95">
        <f t="shared" si="29"/>
        <v>0</v>
      </c>
      <c r="AE68" s="95">
        <f t="shared" si="29"/>
        <v>0</v>
      </c>
      <c r="AF68" s="95">
        <f t="shared" si="29"/>
        <v>0</v>
      </c>
      <c r="AG68" s="95">
        <f t="shared" si="29"/>
        <v>0</v>
      </c>
      <c r="AH68" s="95">
        <f t="shared" si="29"/>
        <v>0</v>
      </c>
      <c r="AI68" s="96">
        <f t="shared" si="29"/>
        <v>0</v>
      </c>
    </row>
    <row r="69" spans="2:35" ht="9">
      <c r="B69" s="49" t="s">
        <v>116</v>
      </c>
      <c r="C69" s="50"/>
      <c r="D69" s="66"/>
      <c r="E69" s="67">
        <f aca="true" t="shared" si="30" ref="E69:AI69">E30-E43</f>
        <v>0</v>
      </c>
      <c r="F69" s="68">
        <f t="shared" si="30"/>
        <v>-871.1413899999999</v>
      </c>
      <c r="G69" s="188">
        <f t="shared" si="30"/>
        <v>-871.1413899999999</v>
      </c>
      <c r="H69" s="67">
        <f t="shared" si="30"/>
        <v>-871.1413899999999</v>
      </c>
      <c r="I69" s="194">
        <f t="shared" si="30"/>
        <v>-871.1413899999999</v>
      </c>
      <c r="J69" s="68">
        <f t="shared" si="30"/>
        <v>-871.1413899999999</v>
      </c>
      <c r="K69" s="68">
        <f t="shared" si="30"/>
        <v>-871.1413899999999</v>
      </c>
      <c r="L69" s="68">
        <f t="shared" si="30"/>
        <v>-871.1413899999999</v>
      </c>
      <c r="M69" s="68">
        <f t="shared" si="30"/>
        <v>-871.1413899999999</v>
      </c>
      <c r="N69" s="68">
        <f t="shared" si="30"/>
        <v>-871.1413899999999</v>
      </c>
      <c r="O69" s="68">
        <f t="shared" si="30"/>
        <v>-871.1413899999999</v>
      </c>
      <c r="P69" s="68">
        <f t="shared" si="30"/>
        <v>-871.1413899999999</v>
      </c>
      <c r="Q69" s="68">
        <f t="shared" si="30"/>
        <v>-871.1413899999999</v>
      </c>
      <c r="R69" s="68">
        <f t="shared" si="30"/>
        <v>-871.1413899999999</v>
      </c>
      <c r="S69" s="68">
        <f t="shared" si="30"/>
        <v>-871.1413899999999</v>
      </c>
      <c r="T69" s="68">
        <f t="shared" si="30"/>
        <v>-871.1413899999999</v>
      </c>
      <c r="U69" s="68">
        <f t="shared" si="30"/>
        <v>-871.1413899999999</v>
      </c>
      <c r="V69" s="68">
        <f t="shared" si="30"/>
        <v>-871.1413899999999</v>
      </c>
      <c r="W69" s="68">
        <f t="shared" si="30"/>
        <v>-871.1413899999999</v>
      </c>
      <c r="X69" s="68">
        <f t="shared" si="30"/>
        <v>-871.1413899999999</v>
      </c>
      <c r="Y69" s="68">
        <f t="shared" si="30"/>
        <v>-871.1413899999999</v>
      </c>
      <c r="Z69" s="68">
        <f t="shared" si="30"/>
        <v>-871.1413899999999</v>
      </c>
      <c r="AA69" s="68">
        <f t="shared" si="30"/>
        <v>-871.1413899999999</v>
      </c>
      <c r="AB69" s="68">
        <f t="shared" si="30"/>
        <v>-871.1413899999999</v>
      </c>
      <c r="AC69" s="68">
        <f t="shared" si="30"/>
        <v>-871.1413899999999</v>
      </c>
      <c r="AD69" s="68">
        <f t="shared" si="30"/>
        <v>-871.1413899999999</v>
      </c>
      <c r="AE69" s="68">
        <f t="shared" si="30"/>
        <v>-871.1413899999999</v>
      </c>
      <c r="AF69" s="68">
        <f t="shared" si="30"/>
        <v>-871.1413899999999</v>
      </c>
      <c r="AG69" s="68">
        <f t="shared" si="30"/>
        <v>-871.1413899999999</v>
      </c>
      <c r="AH69" s="68">
        <f t="shared" si="30"/>
        <v>-871.1413899999999</v>
      </c>
      <c r="AI69" s="69">
        <f t="shared" si="30"/>
        <v>-871.1413899999999</v>
      </c>
    </row>
    <row r="70" spans="2:35" ht="9">
      <c r="B70" s="100" t="s">
        <v>245</v>
      </c>
      <c r="C70" s="71" t="s">
        <v>239</v>
      </c>
      <c r="D70" s="72"/>
      <c r="E70" s="73">
        <f aca="true" t="shared" si="31" ref="E70:AI70">IF(E29&lt;=1,0,IF(E69-D70&lt;0,D71,IF(E69-D70-D71&gt;0,0,ABS(E69-D70-D71))))</f>
        <v>0</v>
      </c>
      <c r="F70" s="74">
        <f t="shared" si="31"/>
        <v>0</v>
      </c>
      <c r="G70" s="183">
        <f t="shared" si="31"/>
        <v>0</v>
      </c>
      <c r="H70" s="73">
        <f t="shared" si="31"/>
        <v>0</v>
      </c>
      <c r="I70" s="191">
        <f t="shared" si="31"/>
        <v>0</v>
      </c>
      <c r="J70" s="74">
        <f t="shared" si="31"/>
        <v>871.1413899999999</v>
      </c>
      <c r="K70" s="74">
        <f t="shared" si="31"/>
        <v>871.1413899999999</v>
      </c>
      <c r="L70" s="74">
        <f t="shared" si="31"/>
        <v>871.1413899999999</v>
      </c>
      <c r="M70" s="74">
        <f t="shared" si="31"/>
        <v>871.1413899999999</v>
      </c>
      <c r="N70" s="74">
        <f t="shared" si="31"/>
        <v>871.1413899999999</v>
      </c>
      <c r="O70" s="74">
        <f t="shared" si="31"/>
        <v>871.1413899999999</v>
      </c>
      <c r="P70" s="74">
        <f t="shared" si="31"/>
        <v>871.1413899999999</v>
      </c>
      <c r="Q70" s="74">
        <f t="shared" si="31"/>
        <v>871.1413899999999</v>
      </c>
      <c r="R70" s="74">
        <f t="shared" si="31"/>
        <v>871.1413899999999</v>
      </c>
      <c r="S70" s="74">
        <f t="shared" si="31"/>
        <v>871.1413899999999</v>
      </c>
      <c r="T70" s="74">
        <f t="shared" si="31"/>
        <v>871.1413899999999</v>
      </c>
      <c r="U70" s="74">
        <f t="shared" si="31"/>
        <v>871.1413899999999</v>
      </c>
      <c r="V70" s="74">
        <f t="shared" si="31"/>
        <v>871.1413899999999</v>
      </c>
      <c r="W70" s="74">
        <f t="shared" si="31"/>
        <v>871.1413899999999</v>
      </c>
      <c r="X70" s="74">
        <f t="shared" si="31"/>
        <v>871.1413899999999</v>
      </c>
      <c r="Y70" s="74">
        <f t="shared" si="31"/>
        <v>871.1413899999999</v>
      </c>
      <c r="Z70" s="74">
        <f t="shared" si="31"/>
        <v>871.1413899999999</v>
      </c>
      <c r="AA70" s="74">
        <f t="shared" si="31"/>
        <v>871.1413899999999</v>
      </c>
      <c r="AB70" s="74">
        <f t="shared" si="31"/>
        <v>871.1413899999999</v>
      </c>
      <c r="AC70" s="74">
        <f t="shared" si="31"/>
        <v>871.1413899999999</v>
      </c>
      <c r="AD70" s="74">
        <f t="shared" si="31"/>
        <v>871.1413899999999</v>
      </c>
      <c r="AE70" s="74">
        <f t="shared" si="31"/>
        <v>871.1413899999999</v>
      </c>
      <c r="AF70" s="74">
        <f t="shared" si="31"/>
        <v>871.1413899999999</v>
      </c>
      <c r="AG70" s="74">
        <f t="shared" si="31"/>
        <v>871.1413899999999</v>
      </c>
      <c r="AH70" s="74">
        <f t="shared" si="31"/>
        <v>871.1413899999999</v>
      </c>
      <c r="AI70" s="75">
        <f t="shared" si="31"/>
        <v>871.1413899999999</v>
      </c>
    </row>
    <row r="71" spans="2:35" ht="9">
      <c r="B71" s="70"/>
      <c r="C71" s="76" t="s">
        <v>240</v>
      </c>
      <c r="D71" s="77"/>
      <c r="E71" s="78">
        <f aca="true" t="shared" si="32" ref="E71:AI71">IF(E29&lt;=0,0,IF(E69-D70-D71&lt;0,D72,IF(E69-SUM(D70:D72)&gt;0,0,ABS(E69-SUM(D70:D72)))))</f>
        <v>0</v>
      </c>
      <c r="F71" s="79">
        <f t="shared" si="32"/>
        <v>0</v>
      </c>
      <c r="G71" s="184">
        <f t="shared" si="32"/>
        <v>0</v>
      </c>
      <c r="H71" s="78">
        <f t="shared" si="32"/>
        <v>0</v>
      </c>
      <c r="I71" s="136">
        <f t="shared" si="32"/>
        <v>871.1413899999999</v>
      </c>
      <c r="J71" s="79">
        <f t="shared" si="32"/>
        <v>871.1413899999999</v>
      </c>
      <c r="K71" s="79">
        <f t="shared" si="32"/>
        <v>871.1413899999999</v>
      </c>
      <c r="L71" s="79">
        <f t="shared" si="32"/>
        <v>871.1413899999999</v>
      </c>
      <c r="M71" s="79">
        <f t="shared" si="32"/>
        <v>871.1413899999999</v>
      </c>
      <c r="N71" s="79">
        <f t="shared" si="32"/>
        <v>871.1413899999999</v>
      </c>
      <c r="O71" s="79">
        <f t="shared" si="32"/>
        <v>871.1413899999999</v>
      </c>
      <c r="P71" s="79">
        <f t="shared" si="32"/>
        <v>871.1413899999999</v>
      </c>
      <c r="Q71" s="79">
        <f t="shared" si="32"/>
        <v>871.1413899999999</v>
      </c>
      <c r="R71" s="79">
        <f t="shared" si="32"/>
        <v>871.1413899999999</v>
      </c>
      <c r="S71" s="79">
        <f t="shared" si="32"/>
        <v>871.1413899999999</v>
      </c>
      <c r="T71" s="79">
        <f t="shared" si="32"/>
        <v>871.1413899999999</v>
      </c>
      <c r="U71" s="79">
        <f t="shared" si="32"/>
        <v>871.1413899999999</v>
      </c>
      <c r="V71" s="79">
        <f t="shared" si="32"/>
        <v>871.1413899999999</v>
      </c>
      <c r="W71" s="79">
        <f t="shared" si="32"/>
        <v>871.1413899999999</v>
      </c>
      <c r="X71" s="79">
        <f t="shared" si="32"/>
        <v>871.1413899999999</v>
      </c>
      <c r="Y71" s="79">
        <f t="shared" si="32"/>
        <v>871.1413899999999</v>
      </c>
      <c r="Z71" s="79">
        <f t="shared" si="32"/>
        <v>871.1413899999999</v>
      </c>
      <c r="AA71" s="79">
        <f t="shared" si="32"/>
        <v>871.1413899999999</v>
      </c>
      <c r="AB71" s="79">
        <f t="shared" si="32"/>
        <v>871.1413899999999</v>
      </c>
      <c r="AC71" s="79">
        <f t="shared" si="32"/>
        <v>871.1413899999999</v>
      </c>
      <c r="AD71" s="79">
        <f t="shared" si="32"/>
        <v>871.1413899999999</v>
      </c>
      <c r="AE71" s="79">
        <f t="shared" si="32"/>
        <v>871.1413899999999</v>
      </c>
      <c r="AF71" s="79">
        <f t="shared" si="32"/>
        <v>871.1413899999999</v>
      </c>
      <c r="AG71" s="79">
        <f t="shared" si="32"/>
        <v>871.1413899999999</v>
      </c>
      <c r="AH71" s="79">
        <f t="shared" si="32"/>
        <v>871.1413899999999</v>
      </c>
      <c r="AI71" s="80">
        <f t="shared" si="32"/>
        <v>871.1413899999999</v>
      </c>
    </row>
    <row r="72" spans="2:35" ht="9">
      <c r="B72" s="70"/>
      <c r="C72" s="76" t="s">
        <v>241</v>
      </c>
      <c r="D72" s="77"/>
      <c r="E72" s="78">
        <f aca="true" t="shared" si="33" ref="E72:AI72">IF(E29&lt;=-1,0,IF(E69-SUM(D70:D72)&lt;0,D73,IF(E69-SUM(D70:D73)&gt;0,0,ABS(E69-SUM(D70:D73)))))</f>
        <v>0</v>
      </c>
      <c r="F72" s="79">
        <f t="shared" si="33"/>
        <v>0</v>
      </c>
      <c r="G72" s="184">
        <f t="shared" si="33"/>
        <v>0</v>
      </c>
      <c r="H72" s="78">
        <f t="shared" si="33"/>
        <v>871.1413899999999</v>
      </c>
      <c r="I72" s="136">
        <f t="shared" si="33"/>
        <v>871.1413899999999</v>
      </c>
      <c r="J72" s="79">
        <f t="shared" si="33"/>
        <v>871.1413899999999</v>
      </c>
      <c r="K72" s="79">
        <f t="shared" si="33"/>
        <v>871.1413899999999</v>
      </c>
      <c r="L72" s="79">
        <f t="shared" si="33"/>
        <v>871.1413899999999</v>
      </c>
      <c r="M72" s="79">
        <f t="shared" si="33"/>
        <v>871.1413899999999</v>
      </c>
      <c r="N72" s="79">
        <f t="shared" si="33"/>
        <v>871.1413899999999</v>
      </c>
      <c r="O72" s="79">
        <f t="shared" si="33"/>
        <v>871.1413899999999</v>
      </c>
      <c r="P72" s="79">
        <f t="shared" si="33"/>
        <v>871.1413899999999</v>
      </c>
      <c r="Q72" s="79">
        <f t="shared" si="33"/>
        <v>871.1413899999999</v>
      </c>
      <c r="R72" s="79">
        <f t="shared" si="33"/>
        <v>871.1413899999999</v>
      </c>
      <c r="S72" s="79">
        <f t="shared" si="33"/>
        <v>871.1413899999999</v>
      </c>
      <c r="T72" s="79">
        <f t="shared" si="33"/>
        <v>871.1413899999999</v>
      </c>
      <c r="U72" s="79">
        <f t="shared" si="33"/>
        <v>871.1413899999999</v>
      </c>
      <c r="V72" s="79">
        <f t="shared" si="33"/>
        <v>871.1413899999999</v>
      </c>
      <c r="W72" s="79">
        <f t="shared" si="33"/>
        <v>871.1413899999999</v>
      </c>
      <c r="X72" s="79">
        <f t="shared" si="33"/>
        <v>871.1413899999999</v>
      </c>
      <c r="Y72" s="79">
        <f t="shared" si="33"/>
        <v>871.1413899999999</v>
      </c>
      <c r="Z72" s="79">
        <f t="shared" si="33"/>
        <v>871.1413899999999</v>
      </c>
      <c r="AA72" s="79">
        <f t="shared" si="33"/>
        <v>871.1413899999999</v>
      </c>
      <c r="AB72" s="79">
        <f t="shared" si="33"/>
        <v>871.1413899999999</v>
      </c>
      <c r="AC72" s="79">
        <f t="shared" si="33"/>
        <v>871.1413899999999</v>
      </c>
      <c r="AD72" s="79">
        <f t="shared" si="33"/>
        <v>871.1413899999999</v>
      </c>
      <c r="AE72" s="79">
        <f t="shared" si="33"/>
        <v>871.1413899999999</v>
      </c>
      <c r="AF72" s="79">
        <f t="shared" si="33"/>
        <v>871.1413899999999</v>
      </c>
      <c r="AG72" s="79">
        <f t="shared" si="33"/>
        <v>871.1413899999999</v>
      </c>
      <c r="AH72" s="79">
        <f t="shared" si="33"/>
        <v>871.1413899999999</v>
      </c>
      <c r="AI72" s="80">
        <f t="shared" si="33"/>
        <v>871.1413899999999</v>
      </c>
    </row>
    <row r="73" spans="2:35" ht="9">
      <c r="B73" s="70"/>
      <c r="C73" s="76" t="s">
        <v>242</v>
      </c>
      <c r="D73" s="77"/>
      <c r="E73" s="78">
        <f aca="true" t="shared" si="34" ref="E73:AI73">IF(E29&lt;=-2,0,IF(E69-SUM(D70:D73)&lt;0,D74,IF(E69-SUM(D70:D74)&gt;0,0,ABS(E69-SUM(D70:D74)))))</f>
        <v>0</v>
      </c>
      <c r="F73" s="79">
        <f t="shared" si="34"/>
        <v>0</v>
      </c>
      <c r="G73" s="184">
        <f t="shared" si="34"/>
        <v>871.1413899999999</v>
      </c>
      <c r="H73" s="78">
        <f t="shared" si="34"/>
        <v>871.1413899999999</v>
      </c>
      <c r="I73" s="136">
        <f t="shared" si="34"/>
        <v>871.1413899999999</v>
      </c>
      <c r="J73" s="79">
        <f t="shared" si="34"/>
        <v>871.1413899999999</v>
      </c>
      <c r="K73" s="79">
        <f t="shared" si="34"/>
        <v>871.1413899999999</v>
      </c>
      <c r="L73" s="79">
        <f t="shared" si="34"/>
        <v>871.1413899999999</v>
      </c>
      <c r="M73" s="79">
        <f t="shared" si="34"/>
        <v>871.1413899999999</v>
      </c>
      <c r="N73" s="79">
        <f t="shared" si="34"/>
        <v>871.1413899999999</v>
      </c>
      <c r="O73" s="79">
        <f t="shared" si="34"/>
        <v>871.1413899999999</v>
      </c>
      <c r="P73" s="79">
        <f t="shared" si="34"/>
        <v>871.1413899999999</v>
      </c>
      <c r="Q73" s="79">
        <f t="shared" si="34"/>
        <v>871.1413899999999</v>
      </c>
      <c r="R73" s="79">
        <f t="shared" si="34"/>
        <v>871.1413899999999</v>
      </c>
      <c r="S73" s="79">
        <f t="shared" si="34"/>
        <v>871.1413899999999</v>
      </c>
      <c r="T73" s="79">
        <f t="shared" si="34"/>
        <v>871.1413899999999</v>
      </c>
      <c r="U73" s="79">
        <f t="shared" si="34"/>
        <v>871.1413899999999</v>
      </c>
      <c r="V73" s="79">
        <f t="shared" si="34"/>
        <v>871.1413899999999</v>
      </c>
      <c r="W73" s="79">
        <f t="shared" si="34"/>
        <v>871.1413899999999</v>
      </c>
      <c r="X73" s="79">
        <f t="shared" si="34"/>
        <v>871.1413899999999</v>
      </c>
      <c r="Y73" s="79">
        <f t="shared" si="34"/>
        <v>871.1413899999999</v>
      </c>
      <c r="Z73" s="79">
        <f t="shared" si="34"/>
        <v>871.1413899999999</v>
      </c>
      <c r="AA73" s="79">
        <f t="shared" si="34"/>
        <v>871.1413899999999</v>
      </c>
      <c r="AB73" s="79">
        <f t="shared" si="34"/>
        <v>871.1413899999999</v>
      </c>
      <c r="AC73" s="79">
        <f t="shared" si="34"/>
        <v>871.1413899999999</v>
      </c>
      <c r="AD73" s="79">
        <f t="shared" si="34"/>
        <v>871.1413899999999</v>
      </c>
      <c r="AE73" s="79">
        <f t="shared" si="34"/>
        <v>871.1413899999999</v>
      </c>
      <c r="AF73" s="79">
        <f t="shared" si="34"/>
        <v>871.1413899999999</v>
      </c>
      <c r="AG73" s="79">
        <f t="shared" si="34"/>
        <v>871.1413899999999</v>
      </c>
      <c r="AH73" s="79">
        <f t="shared" si="34"/>
        <v>871.1413899999999</v>
      </c>
      <c r="AI73" s="80">
        <f t="shared" si="34"/>
        <v>871.1413899999999</v>
      </c>
    </row>
    <row r="74" spans="2:35" ht="9">
      <c r="B74" s="99"/>
      <c r="C74" s="81" t="s">
        <v>243</v>
      </c>
      <c r="D74" s="82"/>
      <c r="E74" s="83">
        <f aca="true" t="shared" si="35" ref="E74:AI74">IF(E69&lt;0,ABS(E69),0)</f>
        <v>0</v>
      </c>
      <c r="F74" s="84">
        <f t="shared" si="35"/>
        <v>871.1413899999999</v>
      </c>
      <c r="G74" s="185">
        <f t="shared" si="35"/>
        <v>871.1413899999999</v>
      </c>
      <c r="H74" s="83">
        <f t="shared" si="35"/>
        <v>871.1413899999999</v>
      </c>
      <c r="I74" s="192">
        <f t="shared" si="35"/>
        <v>871.1413899999999</v>
      </c>
      <c r="J74" s="84">
        <f t="shared" si="35"/>
        <v>871.1413899999999</v>
      </c>
      <c r="K74" s="84">
        <f t="shared" si="35"/>
        <v>871.1413899999999</v>
      </c>
      <c r="L74" s="84">
        <f t="shared" si="35"/>
        <v>871.1413899999999</v>
      </c>
      <c r="M74" s="84">
        <f t="shared" si="35"/>
        <v>871.1413899999999</v>
      </c>
      <c r="N74" s="84">
        <f t="shared" si="35"/>
        <v>871.1413899999999</v>
      </c>
      <c r="O74" s="84">
        <f t="shared" si="35"/>
        <v>871.1413899999999</v>
      </c>
      <c r="P74" s="84">
        <f t="shared" si="35"/>
        <v>871.1413899999999</v>
      </c>
      <c r="Q74" s="84">
        <f t="shared" si="35"/>
        <v>871.1413899999999</v>
      </c>
      <c r="R74" s="84">
        <f t="shared" si="35"/>
        <v>871.1413899999999</v>
      </c>
      <c r="S74" s="84">
        <f t="shared" si="35"/>
        <v>871.1413899999999</v>
      </c>
      <c r="T74" s="84">
        <f t="shared" si="35"/>
        <v>871.1413899999999</v>
      </c>
      <c r="U74" s="84">
        <f t="shared" si="35"/>
        <v>871.1413899999999</v>
      </c>
      <c r="V74" s="84">
        <f t="shared" si="35"/>
        <v>871.1413899999999</v>
      </c>
      <c r="W74" s="84">
        <f t="shared" si="35"/>
        <v>871.1413899999999</v>
      </c>
      <c r="X74" s="84">
        <f t="shared" si="35"/>
        <v>871.1413899999999</v>
      </c>
      <c r="Y74" s="84">
        <f t="shared" si="35"/>
        <v>871.1413899999999</v>
      </c>
      <c r="Z74" s="84">
        <f t="shared" si="35"/>
        <v>871.1413899999999</v>
      </c>
      <c r="AA74" s="84">
        <f t="shared" si="35"/>
        <v>871.1413899999999</v>
      </c>
      <c r="AB74" s="84">
        <f t="shared" si="35"/>
        <v>871.1413899999999</v>
      </c>
      <c r="AC74" s="84">
        <f t="shared" si="35"/>
        <v>871.1413899999999</v>
      </c>
      <c r="AD74" s="84">
        <f t="shared" si="35"/>
        <v>871.1413899999999</v>
      </c>
      <c r="AE74" s="84">
        <f t="shared" si="35"/>
        <v>871.1413899999999</v>
      </c>
      <c r="AF74" s="84">
        <f t="shared" si="35"/>
        <v>871.1413899999999</v>
      </c>
      <c r="AG74" s="84">
        <f t="shared" si="35"/>
        <v>871.1413899999999</v>
      </c>
      <c r="AH74" s="84">
        <f t="shared" si="35"/>
        <v>871.1413899999999</v>
      </c>
      <c r="AI74" s="85">
        <f t="shared" si="35"/>
        <v>871.1413899999999</v>
      </c>
    </row>
    <row r="75" spans="2:35" ht="9">
      <c r="B75" s="49" t="s">
        <v>244</v>
      </c>
      <c r="C75" s="50"/>
      <c r="D75" s="66"/>
      <c r="E75" s="67">
        <f aca="true" t="shared" si="36" ref="E75:AI75">IF(E69-SUM(D70:D74)&lt;0,0,E69-SUM(D70:D74))</f>
        <v>0</v>
      </c>
      <c r="F75" s="68">
        <f t="shared" si="36"/>
        <v>0</v>
      </c>
      <c r="G75" s="188">
        <f t="shared" si="36"/>
        <v>0</v>
      </c>
      <c r="H75" s="67">
        <f t="shared" si="36"/>
        <v>0</v>
      </c>
      <c r="I75" s="194">
        <f t="shared" si="36"/>
        <v>0</v>
      </c>
      <c r="J75" s="68">
        <f t="shared" si="36"/>
        <v>0</v>
      </c>
      <c r="K75" s="68">
        <f t="shared" si="36"/>
        <v>0</v>
      </c>
      <c r="L75" s="68">
        <f t="shared" si="36"/>
        <v>0</v>
      </c>
      <c r="M75" s="68">
        <f t="shared" si="36"/>
        <v>0</v>
      </c>
      <c r="N75" s="68">
        <f t="shared" si="36"/>
        <v>0</v>
      </c>
      <c r="O75" s="68">
        <f t="shared" si="36"/>
        <v>0</v>
      </c>
      <c r="P75" s="68">
        <f t="shared" si="36"/>
        <v>0</v>
      </c>
      <c r="Q75" s="68">
        <f t="shared" si="36"/>
        <v>0</v>
      </c>
      <c r="R75" s="68">
        <f t="shared" si="36"/>
        <v>0</v>
      </c>
      <c r="S75" s="68">
        <f t="shared" si="36"/>
        <v>0</v>
      </c>
      <c r="T75" s="68">
        <f t="shared" si="36"/>
        <v>0</v>
      </c>
      <c r="U75" s="68">
        <f t="shared" si="36"/>
        <v>0</v>
      </c>
      <c r="V75" s="68">
        <f t="shared" si="36"/>
        <v>0</v>
      </c>
      <c r="W75" s="68">
        <f t="shared" si="36"/>
        <v>0</v>
      </c>
      <c r="X75" s="68">
        <f t="shared" si="36"/>
        <v>0</v>
      </c>
      <c r="Y75" s="68">
        <f t="shared" si="36"/>
        <v>0</v>
      </c>
      <c r="Z75" s="68">
        <f t="shared" si="36"/>
        <v>0</v>
      </c>
      <c r="AA75" s="68">
        <f t="shared" si="36"/>
        <v>0</v>
      </c>
      <c r="AB75" s="68">
        <f t="shared" si="36"/>
        <v>0</v>
      </c>
      <c r="AC75" s="68">
        <f t="shared" si="36"/>
        <v>0</v>
      </c>
      <c r="AD75" s="68">
        <f t="shared" si="36"/>
        <v>0</v>
      </c>
      <c r="AE75" s="68">
        <f t="shared" si="36"/>
        <v>0</v>
      </c>
      <c r="AF75" s="68">
        <f t="shared" si="36"/>
        <v>0</v>
      </c>
      <c r="AG75" s="68">
        <f t="shared" si="36"/>
        <v>0</v>
      </c>
      <c r="AH75" s="68">
        <f t="shared" si="36"/>
        <v>0</v>
      </c>
      <c r="AI75" s="69">
        <f t="shared" si="36"/>
        <v>0</v>
      </c>
    </row>
    <row r="76" spans="2:35" ht="9">
      <c r="B76" s="49" t="s">
        <v>91</v>
      </c>
      <c r="C76" s="97" t="s">
        <v>122</v>
      </c>
      <c r="D76" s="98">
        <v>0.4205</v>
      </c>
      <c r="E76" s="67">
        <f aca="true" t="shared" si="37" ref="E76:AI76">E75*$D$76</f>
        <v>0</v>
      </c>
      <c r="F76" s="68">
        <f t="shared" si="37"/>
        <v>0</v>
      </c>
      <c r="G76" s="188">
        <f t="shared" si="37"/>
        <v>0</v>
      </c>
      <c r="H76" s="67">
        <f t="shared" si="37"/>
        <v>0</v>
      </c>
      <c r="I76" s="194">
        <f t="shared" si="37"/>
        <v>0</v>
      </c>
      <c r="J76" s="68">
        <f t="shared" si="37"/>
        <v>0</v>
      </c>
      <c r="K76" s="68">
        <f t="shared" si="37"/>
        <v>0</v>
      </c>
      <c r="L76" s="68">
        <f t="shared" si="37"/>
        <v>0</v>
      </c>
      <c r="M76" s="68">
        <f t="shared" si="37"/>
        <v>0</v>
      </c>
      <c r="N76" s="68">
        <f t="shared" si="37"/>
        <v>0</v>
      </c>
      <c r="O76" s="68">
        <f t="shared" si="37"/>
        <v>0</v>
      </c>
      <c r="P76" s="68">
        <f t="shared" si="37"/>
        <v>0</v>
      </c>
      <c r="Q76" s="68">
        <f t="shared" si="37"/>
        <v>0</v>
      </c>
      <c r="R76" s="68">
        <f t="shared" si="37"/>
        <v>0</v>
      </c>
      <c r="S76" s="68">
        <f t="shared" si="37"/>
        <v>0</v>
      </c>
      <c r="T76" s="68">
        <f t="shared" si="37"/>
        <v>0</v>
      </c>
      <c r="U76" s="68">
        <f t="shared" si="37"/>
        <v>0</v>
      </c>
      <c r="V76" s="68">
        <f t="shared" si="37"/>
        <v>0</v>
      </c>
      <c r="W76" s="68">
        <f t="shared" si="37"/>
        <v>0</v>
      </c>
      <c r="X76" s="68">
        <f t="shared" si="37"/>
        <v>0</v>
      </c>
      <c r="Y76" s="68">
        <f t="shared" si="37"/>
        <v>0</v>
      </c>
      <c r="Z76" s="68">
        <f t="shared" si="37"/>
        <v>0</v>
      </c>
      <c r="AA76" s="68">
        <f t="shared" si="37"/>
        <v>0</v>
      </c>
      <c r="AB76" s="68">
        <f t="shared" si="37"/>
        <v>0</v>
      </c>
      <c r="AC76" s="68">
        <f t="shared" si="37"/>
        <v>0</v>
      </c>
      <c r="AD76" s="68">
        <f t="shared" si="37"/>
        <v>0</v>
      </c>
      <c r="AE76" s="68">
        <f t="shared" si="37"/>
        <v>0</v>
      </c>
      <c r="AF76" s="68">
        <f t="shared" si="37"/>
        <v>0</v>
      </c>
      <c r="AG76" s="68">
        <f t="shared" si="37"/>
        <v>0</v>
      </c>
      <c r="AH76" s="68">
        <f t="shared" si="37"/>
        <v>0</v>
      </c>
      <c r="AI76" s="69">
        <f t="shared" si="37"/>
        <v>0</v>
      </c>
    </row>
    <row r="77" spans="2:35" ht="9">
      <c r="B77" s="49" t="s">
        <v>117</v>
      </c>
      <c r="C77" s="50"/>
      <c r="D77" s="66"/>
      <c r="E77" s="67">
        <f aca="true" t="shared" si="38" ref="E77:AI77">E69-E76</f>
        <v>0</v>
      </c>
      <c r="F77" s="68">
        <f t="shared" si="38"/>
        <v>-871.1413899999999</v>
      </c>
      <c r="G77" s="188">
        <f t="shared" si="38"/>
        <v>-871.1413899999999</v>
      </c>
      <c r="H77" s="67">
        <f t="shared" si="38"/>
        <v>-871.1413899999999</v>
      </c>
      <c r="I77" s="194">
        <f t="shared" si="38"/>
        <v>-871.1413899999999</v>
      </c>
      <c r="J77" s="68">
        <f t="shared" si="38"/>
        <v>-871.1413899999999</v>
      </c>
      <c r="K77" s="68">
        <f t="shared" si="38"/>
        <v>-871.1413899999999</v>
      </c>
      <c r="L77" s="68">
        <f t="shared" si="38"/>
        <v>-871.1413899999999</v>
      </c>
      <c r="M77" s="68">
        <f t="shared" si="38"/>
        <v>-871.1413899999999</v>
      </c>
      <c r="N77" s="68">
        <f t="shared" si="38"/>
        <v>-871.1413899999999</v>
      </c>
      <c r="O77" s="68">
        <f t="shared" si="38"/>
        <v>-871.1413899999999</v>
      </c>
      <c r="P77" s="68">
        <f t="shared" si="38"/>
        <v>-871.1413899999999</v>
      </c>
      <c r="Q77" s="68">
        <f t="shared" si="38"/>
        <v>-871.1413899999999</v>
      </c>
      <c r="R77" s="68">
        <f t="shared" si="38"/>
        <v>-871.1413899999999</v>
      </c>
      <c r="S77" s="68">
        <f t="shared" si="38"/>
        <v>-871.1413899999999</v>
      </c>
      <c r="T77" s="68">
        <f t="shared" si="38"/>
        <v>-871.1413899999999</v>
      </c>
      <c r="U77" s="68">
        <f t="shared" si="38"/>
        <v>-871.1413899999999</v>
      </c>
      <c r="V77" s="68">
        <f t="shared" si="38"/>
        <v>-871.1413899999999</v>
      </c>
      <c r="W77" s="68">
        <f t="shared" si="38"/>
        <v>-871.1413899999999</v>
      </c>
      <c r="X77" s="68">
        <f t="shared" si="38"/>
        <v>-871.1413899999999</v>
      </c>
      <c r="Y77" s="68">
        <f t="shared" si="38"/>
        <v>-871.1413899999999</v>
      </c>
      <c r="Z77" s="68">
        <f t="shared" si="38"/>
        <v>-871.1413899999999</v>
      </c>
      <c r="AA77" s="68">
        <f t="shared" si="38"/>
        <v>-871.1413899999999</v>
      </c>
      <c r="AB77" s="68">
        <f t="shared" si="38"/>
        <v>-871.1413899999999</v>
      </c>
      <c r="AC77" s="68">
        <f t="shared" si="38"/>
        <v>-871.1413899999999</v>
      </c>
      <c r="AD77" s="68">
        <f t="shared" si="38"/>
        <v>-871.1413899999999</v>
      </c>
      <c r="AE77" s="68">
        <f t="shared" si="38"/>
        <v>-871.1413899999999</v>
      </c>
      <c r="AF77" s="68">
        <f t="shared" si="38"/>
        <v>-871.1413899999999</v>
      </c>
      <c r="AG77" s="68">
        <f t="shared" si="38"/>
        <v>-871.1413899999999</v>
      </c>
      <c r="AH77" s="68">
        <f t="shared" si="38"/>
        <v>-871.1413899999999</v>
      </c>
      <c r="AI77" s="69">
        <f t="shared" si="38"/>
        <v>-871.1413899999999</v>
      </c>
    </row>
    <row r="78" spans="2:35" ht="9">
      <c r="B78" s="49" t="s">
        <v>121</v>
      </c>
      <c r="C78" s="50"/>
      <c r="D78" s="66"/>
      <c r="E78" s="67">
        <f>E77</f>
        <v>0</v>
      </c>
      <c r="F78" s="68">
        <f aca="true" t="shared" si="39" ref="F78:AI78">E81+F77</f>
        <v>-871.1413899999999</v>
      </c>
      <c r="G78" s="188">
        <f t="shared" si="39"/>
        <v>-1742.2827799999998</v>
      </c>
      <c r="H78" s="67">
        <f t="shared" si="39"/>
        <v>-2613.42417</v>
      </c>
      <c r="I78" s="194">
        <f t="shared" si="39"/>
        <v>-3484.5655599999996</v>
      </c>
      <c r="J78" s="68">
        <f t="shared" si="39"/>
        <v>-4355.70695</v>
      </c>
      <c r="K78" s="68">
        <f t="shared" si="39"/>
        <v>-5226.84834</v>
      </c>
      <c r="L78" s="68">
        <f t="shared" si="39"/>
        <v>-6097.989729999999</v>
      </c>
      <c r="M78" s="68">
        <f t="shared" si="39"/>
        <v>-6969.131119999999</v>
      </c>
      <c r="N78" s="68">
        <f t="shared" si="39"/>
        <v>-7840.272509999999</v>
      </c>
      <c r="O78" s="68">
        <f t="shared" si="39"/>
        <v>-8711.4139</v>
      </c>
      <c r="P78" s="68">
        <f t="shared" si="39"/>
        <v>-9582.55529</v>
      </c>
      <c r="Q78" s="68">
        <f t="shared" si="39"/>
        <v>-10453.696680000001</v>
      </c>
      <c r="R78" s="68">
        <f t="shared" si="39"/>
        <v>-11324.838070000002</v>
      </c>
      <c r="S78" s="68">
        <f t="shared" si="39"/>
        <v>-12195.979460000002</v>
      </c>
      <c r="T78" s="68">
        <f t="shared" si="39"/>
        <v>-13067.120850000003</v>
      </c>
      <c r="U78" s="68">
        <f t="shared" si="39"/>
        <v>-13938.262240000004</v>
      </c>
      <c r="V78" s="68">
        <f t="shared" si="39"/>
        <v>-14809.403630000004</v>
      </c>
      <c r="W78" s="68">
        <f t="shared" si="39"/>
        <v>-15680.545020000005</v>
      </c>
      <c r="X78" s="68">
        <f t="shared" si="39"/>
        <v>-16551.686410000006</v>
      </c>
      <c r="Y78" s="68">
        <f t="shared" si="39"/>
        <v>-17422.827800000006</v>
      </c>
      <c r="Z78" s="68">
        <f t="shared" si="39"/>
        <v>-18293.969190000007</v>
      </c>
      <c r="AA78" s="68">
        <f t="shared" si="39"/>
        <v>-19165.110580000008</v>
      </c>
      <c r="AB78" s="68">
        <f t="shared" si="39"/>
        <v>-20036.25197000001</v>
      </c>
      <c r="AC78" s="68">
        <f t="shared" si="39"/>
        <v>-20907.39336000001</v>
      </c>
      <c r="AD78" s="68">
        <f t="shared" si="39"/>
        <v>-21778.53475000001</v>
      </c>
      <c r="AE78" s="68">
        <f t="shared" si="39"/>
        <v>-22649.67614000001</v>
      </c>
      <c r="AF78" s="68">
        <f t="shared" si="39"/>
        <v>-23520.81753000001</v>
      </c>
      <c r="AG78" s="68">
        <f t="shared" si="39"/>
        <v>-24391.958920000012</v>
      </c>
      <c r="AH78" s="68">
        <f t="shared" si="39"/>
        <v>-25263.100310000013</v>
      </c>
      <c r="AI78" s="69">
        <f t="shared" si="39"/>
        <v>-26134.241700000013</v>
      </c>
    </row>
    <row r="79" spans="2:35" ht="9">
      <c r="B79" s="49" t="s">
        <v>118</v>
      </c>
      <c r="C79" s="50"/>
      <c r="D79" s="66"/>
      <c r="E79" s="346"/>
      <c r="F79" s="347"/>
      <c r="G79" s="348"/>
      <c r="H79" s="346"/>
      <c r="I79" s="349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50"/>
    </row>
    <row r="80" spans="2:35" ht="9">
      <c r="B80" s="49" t="s">
        <v>119</v>
      </c>
      <c r="C80" s="50"/>
      <c r="D80" s="66"/>
      <c r="E80" s="346"/>
      <c r="F80" s="347"/>
      <c r="G80" s="348"/>
      <c r="H80" s="346"/>
      <c r="I80" s="349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350"/>
    </row>
    <row r="81" spans="2:35" ht="9">
      <c r="B81" s="49" t="s">
        <v>120</v>
      </c>
      <c r="C81" s="50"/>
      <c r="D81" s="66"/>
      <c r="E81" s="67">
        <f aca="true" t="shared" si="40" ref="E81:AI81">E78-E79-E80</f>
        <v>0</v>
      </c>
      <c r="F81" s="68">
        <f t="shared" si="40"/>
        <v>-871.1413899999999</v>
      </c>
      <c r="G81" s="188">
        <f t="shared" si="40"/>
        <v>-1742.2827799999998</v>
      </c>
      <c r="H81" s="67">
        <f t="shared" si="40"/>
        <v>-2613.42417</v>
      </c>
      <c r="I81" s="194">
        <f t="shared" si="40"/>
        <v>-3484.5655599999996</v>
      </c>
      <c r="J81" s="68">
        <f t="shared" si="40"/>
        <v>-4355.70695</v>
      </c>
      <c r="K81" s="68">
        <f t="shared" si="40"/>
        <v>-5226.84834</v>
      </c>
      <c r="L81" s="68">
        <f t="shared" si="40"/>
        <v>-6097.989729999999</v>
      </c>
      <c r="M81" s="68">
        <f t="shared" si="40"/>
        <v>-6969.131119999999</v>
      </c>
      <c r="N81" s="68">
        <f t="shared" si="40"/>
        <v>-7840.272509999999</v>
      </c>
      <c r="O81" s="68">
        <f t="shared" si="40"/>
        <v>-8711.4139</v>
      </c>
      <c r="P81" s="68">
        <f t="shared" si="40"/>
        <v>-9582.55529</v>
      </c>
      <c r="Q81" s="68">
        <f t="shared" si="40"/>
        <v>-10453.696680000001</v>
      </c>
      <c r="R81" s="68">
        <f t="shared" si="40"/>
        <v>-11324.838070000002</v>
      </c>
      <c r="S81" s="68">
        <f t="shared" si="40"/>
        <v>-12195.979460000002</v>
      </c>
      <c r="T81" s="68">
        <f t="shared" si="40"/>
        <v>-13067.120850000003</v>
      </c>
      <c r="U81" s="68">
        <f t="shared" si="40"/>
        <v>-13938.262240000004</v>
      </c>
      <c r="V81" s="68">
        <f t="shared" si="40"/>
        <v>-14809.403630000004</v>
      </c>
      <c r="W81" s="68">
        <f t="shared" si="40"/>
        <v>-15680.545020000005</v>
      </c>
      <c r="X81" s="68">
        <f t="shared" si="40"/>
        <v>-16551.686410000006</v>
      </c>
      <c r="Y81" s="68">
        <f t="shared" si="40"/>
        <v>-17422.827800000006</v>
      </c>
      <c r="Z81" s="68">
        <f t="shared" si="40"/>
        <v>-18293.969190000007</v>
      </c>
      <c r="AA81" s="68">
        <f t="shared" si="40"/>
        <v>-19165.110580000008</v>
      </c>
      <c r="AB81" s="68">
        <f t="shared" si="40"/>
        <v>-20036.25197000001</v>
      </c>
      <c r="AC81" s="68">
        <f t="shared" si="40"/>
        <v>-20907.39336000001</v>
      </c>
      <c r="AD81" s="68">
        <f t="shared" si="40"/>
        <v>-21778.53475000001</v>
      </c>
      <c r="AE81" s="68">
        <f t="shared" si="40"/>
        <v>-22649.67614000001</v>
      </c>
      <c r="AF81" s="68">
        <f t="shared" si="40"/>
        <v>-23520.81753000001</v>
      </c>
      <c r="AG81" s="68">
        <f t="shared" si="40"/>
        <v>-24391.958920000012</v>
      </c>
      <c r="AH81" s="68">
        <f t="shared" si="40"/>
        <v>-25263.100310000013</v>
      </c>
      <c r="AI81" s="69">
        <f t="shared" si="40"/>
        <v>-26134.241700000013</v>
      </c>
    </row>
    <row r="82" spans="2:26" ht="8.25">
      <c r="B82" s="46"/>
      <c r="C82" s="46"/>
      <c r="D82" s="46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2:26" ht="8.25">
      <c r="B83" s="46"/>
      <c r="C83" s="46"/>
      <c r="D83" s="46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2:26" ht="8.25">
      <c r="B84" s="46"/>
      <c r="C84" s="46"/>
      <c r="D84" s="46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2:36" s="1" customFormat="1" ht="12.75">
      <c r="B85" s="43" t="s">
        <v>124</v>
      </c>
      <c r="C85" s="43"/>
      <c r="Z85" s="2"/>
      <c r="AC85" s="2"/>
      <c r="AD85" s="2"/>
      <c r="AE85" s="2"/>
      <c r="AF85" s="2"/>
      <c r="AG85" s="2"/>
      <c r="AH85" s="2"/>
      <c r="AI85" s="2"/>
      <c r="AJ85" s="2"/>
    </row>
    <row r="86" spans="2:36" ht="9">
      <c r="B86" s="46"/>
      <c r="C86" s="46"/>
      <c r="Z86" s="48"/>
      <c r="AC86" s="48"/>
      <c r="AD86" s="48"/>
      <c r="AE86" s="48"/>
      <c r="AF86" s="48"/>
      <c r="AG86" s="48"/>
      <c r="AH86" s="48"/>
      <c r="AI86" s="48" t="s">
        <v>151</v>
      </c>
      <c r="AJ86" s="48"/>
    </row>
    <row r="87" spans="2:35" ht="9">
      <c r="B87" s="49"/>
      <c r="C87" s="50"/>
      <c r="D87" s="51" t="s">
        <v>289</v>
      </c>
      <c r="E87" s="52">
        <v>-2</v>
      </c>
      <c r="F87" s="53">
        <v>-1</v>
      </c>
      <c r="G87" s="181">
        <v>0</v>
      </c>
      <c r="H87" s="52">
        <v>1</v>
      </c>
      <c r="I87" s="189">
        <v>2</v>
      </c>
      <c r="J87" s="53">
        <v>3</v>
      </c>
      <c r="K87" s="53">
        <v>4</v>
      </c>
      <c r="L87" s="53">
        <v>5</v>
      </c>
      <c r="M87" s="53">
        <v>6</v>
      </c>
      <c r="N87" s="53">
        <v>7</v>
      </c>
      <c r="O87" s="53">
        <v>8</v>
      </c>
      <c r="P87" s="53">
        <v>9</v>
      </c>
      <c r="Q87" s="53">
        <v>10</v>
      </c>
      <c r="R87" s="53">
        <v>11</v>
      </c>
      <c r="S87" s="53">
        <v>12</v>
      </c>
      <c r="T87" s="53">
        <v>13</v>
      </c>
      <c r="U87" s="53">
        <v>14</v>
      </c>
      <c r="V87" s="53">
        <v>15</v>
      </c>
      <c r="W87" s="53">
        <v>16</v>
      </c>
      <c r="X87" s="53">
        <v>17</v>
      </c>
      <c r="Y87" s="53">
        <v>18</v>
      </c>
      <c r="Z87" s="53">
        <v>19</v>
      </c>
      <c r="AA87" s="53">
        <v>20</v>
      </c>
      <c r="AB87" s="53">
        <v>21</v>
      </c>
      <c r="AC87" s="53">
        <v>22</v>
      </c>
      <c r="AD87" s="53">
        <v>23</v>
      </c>
      <c r="AE87" s="53">
        <v>24</v>
      </c>
      <c r="AF87" s="53">
        <v>25</v>
      </c>
      <c r="AG87" s="53">
        <v>26</v>
      </c>
      <c r="AH87" s="53">
        <v>27</v>
      </c>
      <c r="AI87" s="54">
        <v>28</v>
      </c>
    </row>
    <row r="88" spans="2:35" ht="9">
      <c r="B88" s="55" t="s">
        <v>128</v>
      </c>
      <c r="C88" s="46"/>
      <c r="D88" s="56"/>
      <c r="E88" s="57">
        <f aca="true" t="shared" si="41" ref="E88:AI88">SUM(E89:E93)</f>
        <v>0</v>
      </c>
      <c r="F88" s="58">
        <f t="shared" si="41"/>
        <v>-871.1413899999999</v>
      </c>
      <c r="G88" s="182">
        <f t="shared" si="41"/>
        <v>-871.1413899999999</v>
      </c>
      <c r="H88" s="57">
        <f t="shared" si="41"/>
        <v>-871.1413899999999</v>
      </c>
      <c r="I88" s="190">
        <f t="shared" si="41"/>
        <v>-871.1413899999999</v>
      </c>
      <c r="J88" s="58">
        <f t="shared" si="41"/>
        <v>-871.1413899999999</v>
      </c>
      <c r="K88" s="58">
        <f t="shared" si="41"/>
        <v>-871.1413899999999</v>
      </c>
      <c r="L88" s="58">
        <f t="shared" si="41"/>
        <v>-871.1413899999999</v>
      </c>
      <c r="M88" s="58">
        <f t="shared" si="41"/>
        <v>-871.1413899999999</v>
      </c>
      <c r="N88" s="58">
        <f t="shared" si="41"/>
        <v>-871.1413899999999</v>
      </c>
      <c r="O88" s="58">
        <f t="shared" si="41"/>
        <v>-871.1413899999999</v>
      </c>
      <c r="P88" s="58">
        <f t="shared" si="41"/>
        <v>-871.1413899999999</v>
      </c>
      <c r="Q88" s="58">
        <f t="shared" si="41"/>
        <v>-871.1413899999999</v>
      </c>
      <c r="R88" s="58">
        <f t="shared" si="41"/>
        <v>-871.1413899999999</v>
      </c>
      <c r="S88" s="58">
        <f t="shared" si="41"/>
        <v>-871.1413899999999</v>
      </c>
      <c r="T88" s="58">
        <f t="shared" si="41"/>
        <v>-871.1413899999999</v>
      </c>
      <c r="U88" s="58">
        <f t="shared" si="41"/>
        <v>-871.1413899999999</v>
      </c>
      <c r="V88" s="58">
        <f t="shared" si="41"/>
        <v>-871.1413899999999</v>
      </c>
      <c r="W88" s="58">
        <f t="shared" si="41"/>
        <v>-871.1413899999999</v>
      </c>
      <c r="X88" s="58">
        <f t="shared" si="41"/>
        <v>-871.1413899999999</v>
      </c>
      <c r="Y88" s="58">
        <f t="shared" si="41"/>
        <v>-871.1413899999999</v>
      </c>
      <c r="Z88" s="58">
        <f t="shared" si="41"/>
        <v>-871.1413899999999</v>
      </c>
      <c r="AA88" s="58">
        <f t="shared" si="41"/>
        <v>-871.1413899999999</v>
      </c>
      <c r="AB88" s="58">
        <f t="shared" si="41"/>
        <v>-871.1413899999999</v>
      </c>
      <c r="AC88" s="58">
        <f t="shared" si="41"/>
        <v>-871.1413899999999</v>
      </c>
      <c r="AD88" s="58">
        <f t="shared" si="41"/>
        <v>-871.1413899999999</v>
      </c>
      <c r="AE88" s="58">
        <f t="shared" si="41"/>
        <v>-871.1413899999999</v>
      </c>
      <c r="AF88" s="58">
        <f t="shared" si="41"/>
        <v>-871.1413899999999</v>
      </c>
      <c r="AG88" s="58">
        <f t="shared" si="41"/>
        <v>-871.1413899999999</v>
      </c>
      <c r="AH88" s="58">
        <f t="shared" si="41"/>
        <v>-871.1413899999999</v>
      </c>
      <c r="AI88" s="59">
        <f t="shared" si="41"/>
        <v>-871.1413899999999</v>
      </c>
    </row>
    <row r="89" spans="2:35" ht="9">
      <c r="B89" s="55"/>
      <c r="C89" s="71" t="s">
        <v>123</v>
      </c>
      <c r="D89" s="72"/>
      <c r="E89" s="73">
        <f aca="true" t="shared" si="42" ref="E89:AI89">E77</f>
        <v>0</v>
      </c>
      <c r="F89" s="74">
        <f t="shared" si="42"/>
        <v>-871.1413899999999</v>
      </c>
      <c r="G89" s="183">
        <f t="shared" si="42"/>
        <v>-871.1413899999999</v>
      </c>
      <c r="H89" s="73">
        <f t="shared" si="42"/>
        <v>-871.1413899999999</v>
      </c>
      <c r="I89" s="191">
        <f t="shared" si="42"/>
        <v>-871.1413899999999</v>
      </c>
      <c r="J89" s="74">
        <f t="shared" si="42"/>
        <v>-871.1413899999999</v>
      </c>
      <c r="K89" s="74">
        <f t="shared" si="42"/>
        <v>-871.1413899999999</v>
      </c>
      <c r="L89" s="74">
        <f t="shared" si="42"/>
        <v>-871.1413899999999</v>
      </c>
      <c r="M89" s="74">
        <f t="shared" si="42"/>
        <v>-871.1413899999999</v>
      </c>
      <c r="N89" s="74">
        <f t="shared" si="42"/>
        <v>-871.1413899999999</v>
      </c>
      <c r="O89" s="74">
        <f t="shared" si="42"/>
        <v>-871.1413899999999</v>
      </c>
      <c r="P89" s="74">
        <f t="shared" si="42"/>
        <v>-871.1413899999999</v>
      </c>
      <c r="Q89" s="74">
        <f t="shared" si="42"/>
        <v>-871.1413899999999</v>
      </c>
      <c r="R89" s="74">
        <f t="shared" si="42"/>
        <v>-871.1413899999999</v>
      </c>
      <c r="S89" s="74">
        <f t="shared" si="42"/>
        <v>-871.1413899999999</v>
      </c>
      <c r="T89" s="74">
        <f t="shared" si="42"/>
        <v>-871.1413899999999</v>
      </c>
      <c r="U89" s="74">
        <f t="shared" si="42"/>
        <v>-871.1413899999999</v>
      </c>
      <c r="V89" s="74">
        <f t="shared" si="42"/>
        <v>-871.1413899999999</v>
      </c>
      <c r="W89" s="74">
        <f t="shared" si="42"/>
        <v>-871.1413899999999</v>
      </c>
      <c r="X89" s="74">
        <f t="shared" si="42"/>
        <v>-871.1413899999999</v>
      </c>
      <c r="Y89" s="74">
        <f t="shared" si="42"/>
        <v>-871.1413899999999</v>
      </c>
      <c r="Z89" s="74">
        <f t="shared" si="42"/>
        <v>-871.1413899999999</v>
      </c>
      <c r="AA89" s="74">
        <f t="shared" si="42"/>
        <v>-871.1413899999999</v>
      </c>
      <c r="AB89" s="74">
        <f t="shared" si="42"/>
        <v>-871.1413899999999</v>
      </c>
      <c r="AC89" s="74">
        <f t="shared" si="42"/>
        <v>-871.1413899999999</v>
      </c>
      <c r="AD89" s="74">
        <f t="shared" si="42"/>
        <v>-871.1413899999999</v>
      </c>
      <c r="AE89" s="74">
        <f t="shared" si="42"/>
        <v>-871.1413899999999</v>
      </c>
      <c r="AF89" s="74">
        <f t="shared" si="42"/>
        <v>-871.1413899999999</v>
      </c>
      <c r="AG89" s="74">
        <f t="shared" si="42"/>
        <v>-871.1413899999999</v>
      </c>
      <c r="AH89" s="74">
        <f t="shared" si="42"/>
        <v>-871.1413899999999</v>
      </c>
      <c r="AI89" s="75">
        <f t="shared" si="42"/>
        <v>-871.1413899999999</v>
      </c>
    </row>
    <row r="90" spans="2:35" ht="9">
      <c r="B90" s="55"/>
      <c r="C90" s="76" t="s">
        <v>67</v>
      </c>
      <c r="D90" s="77"/>
      <c r="E90" s="78">
        <f aca="true" t="shared" si="43" ref="E90:AI90">E44</f>
        <v>0</v>
      </c>
      <c r="F90" s="79">
        <f t="shared" si="43"/>
        <v>0</v>
      </c>
      <c r="G90" s="184">
        <f t="shared" si="43"/>
        <v>0</v>
      </c>
      <c r="H90" s="78">
        <f t="shared" si="43"/>
        <v>0</v>
      </c>
      <c r="I90" s="136">
        <f t="shared" si="43"/>
        <v>0</v>
      </c>
      <c r="J90" s="79">
        <f t="shared" si="43"/>
        <v>0</v>
      </c>
      <c r="K90" s="79">
        <f t="shared" si="43"/>
        <v>0</v>
      </c>
      <c r="L90" s="79">
        <f t="shared" si="43"/>
        <v>0</v>
      </c>
      <c r="M90" s="79">
        <f t="shared" si="43"/>
        <v>0</v>
      </c>
      <c r="N90" s="79">
        <f t="shared" si="43"/>
        <v>0</v>
      </c>
      <c r="O90" s="79">
        <f t="shared" si="43"/>
        <v>0</v>
      </c>
      <c r="P90" s="79">
        <f t="shared" si="43"/>
        <v>0</v>
      </c>
      <c r="Q90" s="79">
        <f t="shared" si="43"/>
        <v>0</v>
      </c>
      <c r="R90" s="79">
        <f t="shared" si="43"/>
        <v>0</v>
      </c>
      <c r="S90" s="79">
        <f t="shared" si="43"/>
        <v>0</v>
      </c>
      <c r="T90" s="79">
        <f t="shared" si="43"/>
        <v>0</v>
      </c>
      <c r="U90" s="79">
        <f t="shared" si="43"/>
        <v>0</v>
      </c>
      <c r="V90" s="79">
        <f t="shared" si="43"/>
        <v>0</v>
      </c>
      <c r="W90" s="79">
        <f t="shared" si="43"/>
        <v>0</v>
      </c>
      <c r="X90" s="79">
        <f t="shared" si="43"/>
        <v>0</v>
      </c>
      <c r="Y90" s="79">
        <f t="shared" si="43"/>
        <v>0</v>
      </c>
      <c r="Z90" s="79">
        <f t="shared" si="43"/>
        <v>0</v>
      </c>
      <c r="AA90" s="79">
        <f t="shared" si="43"/>
        <v>0</v>
      </c>
      <c r="AB90" s="79">
        <f t="shared" si="43"/>
        <v>0</v>
      </c>
      <c r="AC90" s="79">
        <f t="shared" si="43"/>
        <v>0</v>
      </c>
      <c r="AD90" s="79">
        <f t="shared" si="43"/>
        <v>0</v>
      </c>
      <c r="AE90" s="79">
        <f t="shared" si="43"/>
        <v>0</v>
      </c>
      <c r="AF90" s="79">
        <f t="shared" si="43"/>
        <v>0</v>
      </c>
      <c r="AG90" s="79">
        <f t="shared" si="43"/>
        <v>0</v>
      </c>
      <c r="AH90" s="79">
        <f t="shared" si="43"/>
        <v>0</v>
      </c>
      <c r="AI90" s="80">
        <f t="shared" si="43"/>
        <v>0</v>
      </c>
    </row>
    <row r="91" spans="2:35" ht="9">
      <c r="B91" s="55"/>
      <c r="C91" s="76" t="s">
        <v>85</v>
      </c>
      <c r="D91" s="77"/>
      <c r="E91" s="78"/>
      <c r="F91" s="79"/>
      <c r="G91" s="184"/>
      <c r="H91" s="78"/>
      <c r="I91" s="136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80">
        <f>MIN(-(AI89+AI90+AI101+AI104+AI107)*D76,0)</f>
        <v>0</v>
      </c>
    </row>
    <row r="92" spans="2:35" ht="9">
      <c r="B92" s="55"/>
      <c r="C92" s="76"/>
      <c r="D92" s="77"/>
      <c r="E92" s="78"/>
      <c r="F92" s="79"/>
      <c r="G92" s="184"/>
      <c r="H92" s="78"/>
      <c r="I92" s="136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80"/>
    </row>
    <row r="93" spans="2:35" ht="9">
      <c r="B93" s="55"/>
      <c r="C93" s="81"/>
      <c r="D93" s="82"/>
      <c r="E93" s="83"/>
      <c r="F93" s="84"/>
      <c r="G93" s="185"/>
      <c r="H93" s="83"/>
      <c r="I93" s="192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5"/>
    </row>
    <row r="94" spans="2:35" ht="9">
      <c r="B94" s="60" t="s">
        <v>129</v>
      </c>
      <c r="C94" s="61"/>
      <c r="D94" s="62"/>
      <c r="E94" s="63">
        <f aca="true" t="shared" si="44" ref="E94:AI94">SUM(E95:E99)</f>
        <v>0</v>
      </c>
      <c r="F94" s="64">
        <f t="shared" si="44"/>
        <v>0</v>
      </c>
      <c r="G94" s="186">
        <f t="shared" si="44"/>
        <v>0</v>
      </c>
      <c r="H94" s="63">
        <f t="shared" si="44"/>
        <v>0</v>
      </c>
      <c r="I94" s="193">
        <f t="shared" si="44"/>
        <v>0</v>
      </c>
      <c r="J94" s="64">
        <f t="shared" si="44"/>
        <v>0</v>
      </c>
      <c r="K94" s="64">
        <f t="shared" si="44"/>
        <v>0</v>
      </c>
      <c r="L94" s="64">
        <f t="shared" si="44"/>
        <v>0</v>
      </c>
      <c r="M94" s="64">
        <f t="shared" si="44"/>
        <v>0</v>
      </c>
      <c r="N94" s="64">
        <f t="shared" si="44"/>
        <v>0</v>
      </c>
      <c r="O94" s="64">
        <f t="shared" si="44"/>
        <v>0</v>
      </c>
      <c r="P94" s="64">
        <f t="shared" si="44"/>
        <v>0</v>
      </c>
      <c r="Q94" s="64">
        <f t="shared" si="44"/>
        <v>0</v>
      </c>
      <c r="R94" s="64">
        <f t="shared" si="44"/>
        <v>0</v>
      </c>
      <c r="S94" s="64">
        <f t="shared" si="44"/>
        <v>0</v>
      </c>
      <c r="T94" s="64">
        <f t="shared" si="44"/>
        <v>0</v>
      </c>
      <c r="U94" s="64">
        <f t="shared" si="44"/>
        <v>0</v>
      </c>
      <c r="V94" s="64">
        <f t="shared" si="44"/>
        <v>0</v>
      </c>
      <c r="W94" s="64">
        <f t="shared" si="44"/>
        <v>0</v>
      </c>
      <c r="X94" s="64">
        <f t="shared" si="44"/>
        <v>0</v>
      </c>
      <c r="Y94" s="64">
        <f t="shared" si="44"/>
        <v>0</v>
      </c>
      <c r="Z94" s="64">
        <f t="shared" si="44"/>
        <v>0</v>
      </c>
      <c r="AA94" s="64">
        <f t="shared" si="44"/>
        <v>0</v>
      </c>
      <c r="AB94" s="64">
        <f t="shared" si="44"/>
        <v>0</v>
      </c>
      <c r="AC94" s="64">
        <f t="shared" si="44"/>
        <v>0</v>
      </c>
      <c r="AD94" s="64">
        <f t="shared" si="44"/>
        <v>0</v>
      </c>
      <c r="AE94" s="64">
        <f t="shared" si="44"/>
        <v>0</v>
      </c>
      <c r="AF94" s="64">
        <f t="shared" si="44"/>
        <v>0</v>
      </c>
      <c r="AG94" s="64">
        <f t="shared" si="44"/>
        <v>0</v>
      </c>
      <c r="AH94" s="64">
        <f t="shared" si="44"/>
        <v>0</v>
      </c>
      <c r="AI94" s="65">
        <f t="shared" si="44"/>
        <v>0</v>
      </c>
    </row>
    <row r="95" spans="2:35" ht="9">
      <c r="B95" s="55"/>
      <c r="C95" s="71" t="s">
        <v>246</v>
      </c>
      <c r="D95" s="72"/>
      <c r="E95" s="73">
        <f>'E-1-6'!E95*'E-1-1'!$E$44</f>
        <v>0</v>
      </c>
      <c r="F95" s="74">
        <f>'E-1-6'!F95*'E-1-1'!$E$44</f>
        <v>0</v>
      </c>
      <c r="G95" s="183">
        <f>'E-1-6'!G95*'E-1-1'!$E$44</f>
        <v>0</v>
      </c>
      <c r="H95" s="73">
        <f>'E-1-6'!H95*'E-1-1'!$E$44</f>
        <v>0</v>
      </c>
      <c r="I95" s="191">
        <f>'E-1-6'!I95*'E-1-1'!$E$44</f>
        <v>0</v>
      </c>
      <c r="J95" s="74">
        <f>'E-1-6'!J95*'E-1-1'!$E$44</f>
        <v>0</v>
      </c>
      <c r="K95" s="74">
        <f>'E-1-6'!K95*'E-1-1'!$E$44</f>
        <v>0</v>
      </c>
      <c r="L95" s="74">
        <f>'E-1-6'!L95*'E-1-1'!$E$44</f>
        <v>0</v>
      </c>
      <c r="M95" s="74">
        <f>'E-1-6'!M95*'E-1-1'!$E$44</f>
        <v>0</v>
      </c>
      <c r="N95" s="74">
        <f>'E-1-6'!N95*'E-1-1'!$E$44</f>
        <v>0</v>
      </c>
      <c r="O95" s="74">
        <f>'E-1-6'!O95*'E-1-1'!$E$44</f>
        <v>0</v>
      </c>
      <c r="P95" s="74">
        <f>'E-1-6'!P95*'E-1-1'!$E$44</f>
        <v>0</v>
      </c>
      <c r="Q95" s="74">
        <f>'E-1-6'!Q95*'E-1-1'!$E$44</f>
        <v>0</v>
      </c>
      <c r="R95" s="74">
        <f>'E-1-6'!R95*'E-1-1'!$E$44</f>
        <v>0</v>
      </c>
      <c r="S95" s="74">
        <f>'E-1-6'!S95*'E-1-1'!$E$44</f>
        <v>0</v>
      </c>
      <c r="T95" s="74">
        <f>'E-1-6'!T95*'E-1-1'!$E$44</f>
        <v>0</v>
      </c>
      <c r="U95" s="74">
        <f>'E-1-6'!U95*'E-1-1'!$E$44</f>
        <v>0</v>
      </c>
      <c r="V95" s="74">
        <f>'E-1-6'!V95*'E-1-1'!$E$44</f>
        <v>0</v>
      </c>
      <c r="W95" s="74">
        <f>'E-1-6'!W95*'E-1-1'!$E$44</f>
        <v>0</v>
      </c>
      <c r="X95" s="74">
        <f>'E-1-6'!X95*'E-1-1'!$E$44</f>
        <v>0</v>
      </c>
      <c r="Y95" s="74">
        <f>'E-1-6'!Y95*'E-1-1'!$E$44</f>
        <v>0</v>
      </c>
      <c r="Z95" s="74">
        <f>'E-1-6'!Z95*'E-1-1'!$E$44</f>
        <v>0</v>
      </c>
      <c r="AA95" s="74">
        <f>'E-1-6'!AA95*'E-1-1'!$E$44</f>
        <v>0</v>
      </c>
      <c r="AB95" s="74">
        <f>'E-1-6'!AB95*'E-1-1'!$E$44</f>
        <v>0</v>
      </c>
      <c r="AC95" s="74">
        <f>'E-1-6'!AC95*'E-1-1'!$E$44</f>
        <v>0</v>
      </c>
      <c r="AD95" s="74">
        <f>'E-1-6'!AD95*'E-1-1'!$E$44</f>
        <v>0</v>
      </c>
      <c r="AE95" s="74">
        <f>'E-1-6'!AE95*'E-1-1'!$E$44</f>
        <v>0</v>
      </c>
      <c r="AF95" s="74">
        <f>'E-1-6'!AF95*'E-1-1'!$E$44</f>
        <v>0</v>
      </c>
      <c r="AG95" s="74">
        <f>'E-1-6'!AG95*'E-1-1'!$E$44</f>
        <v>0</v>
      </c>
      <c r="AH95" s="74">
        <f>'E-1-6'!AH95*'E-1-1'!$E$44</f>
        <v>0</v>
      </c>
      <c r="AI95" s="75">
        <f>'E-1-6'!AI95*'E-1-1'!$E$44</f>
        <v>0</v>
      </c>
    </row>
    <row r="96" spans="2:35" ht="9">
      <c r="B96" s="55"/>
      <c r="C96" s="76"/>
      <c r="D96" s="77"/>
      <c r="E96" s="78"/>
      <c r="F96" s="79"/>
      <c r="G96" s="184"/>
      <c r="H96" s="78"/>
      <c r="I96" s="136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80"/>
    </row>
    <row r="97" spans="2:35" ht="9">
      <c r="B97" s="55"/>
      <c r="C97" s="76"/>
      <c r="D97" s="77"/>
      <c r="E97" s="78"/>
      <c r="F97" s="79"/>
      <c r="G97" s="184"/>
      <c r="H97" s="78"/>
      <c r="I97" s="136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80"/>
    </row>
    <row r="98" spans="2:35" ht="9">
      <c r="B98" s="55"/>
      <c r="C98" s="76"/>
      <c r="D98" s="77"/>
      <c r="E98" s="78"/>
      <c r="F98" s="79"/>
      <c r="G98" s="184"/>
      <c r="H98" s="78"/>
      <c r="I98" s="136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80"/>
    </row>
    <row r="99" spans="2:35" ht="9">
      <c r="B99" s="99"/>
      <c r="C99" s="81"/>
      <c r="D99" s="82"/>
      <c r="E99" s="83"/>
      <c r="F99" s="84"/>
      <c r="G99" s="185"/>
      <c r="H99" s="83"/>
      <c r="I99" s="192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5"/>
    </row>
    <row r="100" spans="2:35" ht="9">
      <c r="B100" s="55" t="s">
        <v>130</v>
      </c>
      <c r="C100" s="46"/>
      <c r="D100" s="56"/>
      <c r="E100" s="57">
        <f aca="true" t="shared" si="45" ref="E100:AI100">SUM(E101:E105)</f>
        <v>0</v>
      </c>
      <c r="F100" s="58">
        <f t="shared" si="45"/>
        <v>0</v>
      </c>
      <c r="G100" s="182">
        <f t="shared" si="45"/>
        <v>0</v>
      </c>
      <c r="H100" s="57">
        <f t="shared" si="45"/>
        <v>0</v>
      </c>
      <c r="I100" s="190">
        <f t="shared" si="45"/>
        <v>0</v>
      </c>
      <c r="J100" s="58">
        <f t="shared" si="45"/>
        <v>0</v>
      </c>
      <c r="K100" s="58">
        <f t="shared" si="45"/>
        <v>0</v>
      </c>
      <c r="L100" s="58">
        <f t="shared" si="45"/>
        <v>0</v>
      </c>
      <c r="M100" s="58">
        <f t="shared" si="45"/>
        <v>0</v>
      </c>
      <c r="N100" s="58">
        <f t="shared" si="45"/>
        <v>0</v>
      </c>
      <c r="O100" s="58">
        <f t="shared" si="45"/>
        <v>0</v>
      </c>
      <c r="P100" s="58">
        <f t="shared" si="45"/>
        <v>0</v>
      </c>
      <c r="Q100" s="58">
        <f t="shared" si="45"/>
        <v>0</v>
      </c>
      <c r="R100" s="58">
        <f t="shared" si="45"/>
        <v>0</v>
      </c>
      <c r="S100" s="58">
        <f t="shared" si="45"/>
        <v>0</v>
      </c>
      <c r="T100" s="58">
        <f t="shared" si="45"/>
        <v>0</v>
      </c>
      <c r="U100" s="58">
        <f t="shared" si="45"/>
        <v>0</v>
      </c>
      <c r="V100" s="58">
        <f t="shared" si="45"/>
        <v>0</v>
      </c>
      <c r="W100" s="58">
        <f t="shared" si="45"/>
        <v>0</v>
      </c>
      <c r="X100" s="58">
        <f t="shared" si="45"/>
        <v>0</v>
      </c>
      <c r="Y100" s="58">
        <f t="shared" si="45"/>
        <v>0</v>
      </c>
      <c r="Z100" s="58">
        <f t="shared" si="45"/>
        <v>0</v>
      </c>
      <c r="AA100" s="58">
        <f t="shared" si="45"/>
        <v>0</v>
      </c>
      <c r="AB100" s="58">
        <f t="shared" si="45"/>
        <v>0</v>
      </c>
      <c r="AC100" s="58">
        <f t="shared" si="45"/>
        <v>0</v>
      </c>
      <c r="AD100" s="58">
        <f t="shared" si="45"/>
        <v>0</v>
      </c>
      <c r="AE100" s="58">
        <f t="shared" si="45"/>
        <v>0</v>
      </c>
      <c r="AF100" s="58">
        <f t="shared" si="45"/>
        <v>0</v>
      </c>
      <c r="AG100" s="58">
        <f t="shared" si="45"/>
        <v>0</v>
      </c>
      <c r="AH100" s="58">
        <f t="shared" si="45"/>
        <v>0</v>
      </c>
      <c r="AI100" s="59">
        <f t="shared" si="45"/>
        <v>0</v>
      </c>
    </row>
    <row r="101" spans="2:35" ht="9">
      <c r="B101" s="55"/>
      <c r="C101" s="71" t="s">
        <v>152</v>
      </c>
      <c r="D101" s="72"/>
      <c r="E101" s="73"/>
      <c r="F101" s="74"/>
      <c r="G101" s="183"/>
      <c r="H101" s="73"/>
      <c r="I101" s="191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5">
        <f>MAX(-SUM(E90:AI90)-SUM(E95:AI95),0)</f>
        <v>0</v>
      </c>
    </row>
    <row r="102" spans="2:35" ht="9">
      <c r="B102" s="55"/>
      <c r="C102" s="76" t="s">
        <v>70</v>
      </c>
      <c r="D102" s="77"/>
      <c r="E102" s="78">
        <f>'E-1-6'!E102*'E-1-1'!$E$44</f>
        <v>0</v>
      </c>
      <c r="F102" s="79">
        <f>'E-1-6'!F102*'E-1-1'!$E$44</f>
        <v>0</v>
      </c>
      <c r="G102" s="184">
        <f>'E-1-6'!G102*'E-1-1'!$E$44</f>
        <v>0</v>
      </c>
      <c r="H102" s="78">
        <f>'E-1-6'!H102*'E-1-1'!$E$44</f>
        <v>0</v>
      </c>
      <c r="I102" s="136">
        <f>'E-1-6'!I102*'E-1-1'!$E$44</f>
        <v>0</v>
      </c>
      <c r="J102" s="79">
        <f>'E-1-6'!J102*'E-1-1'!$E$44</f>
        <v>0</v>
      </c>
      <c r="K102" s="79">
        <f>'E-1-6'!K102*'E-1-1'!$E$44</f>
        <v>0</v>
      </c>
      <c r="L102" s="79">
        <f>'E-1-6'!L102*'E-1-1'!$E$44</f>
        <v>0</v>
      </c>
      <c r="M102" s="79">
        <f>'E-1-6'!M102*'E-1-1'!$E$44</f>
        <v>0</v>
      </c>
      <c r="N102" s="79">
        <f>'E-1-6'!N102*'E-1-1'!$E$44</f>
        <v>0</v>
      </c>
      <c r="O102" s="79">
        <f>'E-1-6'!O102*'E-1-1'!$E$44</f>
        <v>0</v>
      </c>
      <c r="P102" s="79">
        <f>'E-1-6'!P102*'E-1-1'!$E$44</f>
        <v>0</v>
      </c>
      <c r="Q102" s="79">
        <f>'E-1-6'!Q102*'E-1-1'!$E$44</f>
        <v>0</v>
      </c>
      <c r="R102" s="79">
        <f>'E-1-6'!R102*'E-1-1'!$E$44</f>
        <v>0</v>
      </c>
      <c r="S102" s="79">
        <f>'E-1-6'!S102*'E-1-1'!$E$44</f>
        <v>0</v>
      </c>
      <c r="T102" s="79">
        <f>'E-1-6'!T102*'E-1-1'!$E$44</f>
        <v>0</v>
      </c>
      <c r="U102" s="79">
        <f>'E-1-6'!U102*'E-1-1'!$E$44</f>
        <v>0</v>
      </c>
      <c r="V102" s="79">
        <f>'E-1-6'!V102*'E-1-1'!$E$44</f>
        <v>0</v>
      </c>
      <c r="W102" s="79">
        <f>'E-1-6'!W102*'E-1-1'!$E$44</f>
        <v>0</v>
      </c>
      <c r="X102" s="79">
        <f>'E-1-6'!X102*'E-1-1'!$E$44</f>
        <v>0</v>
      </c>
      <c r="Y102" s="79">
        <f>'E-1-6'!Y102*'E-1-1'!$E$44</f>
        <v>0</v>
      </c>
      <c r="Z102" s="79">
        <f>'E-1-6'!Z102*'E-1-1'!$E$44</f>
        <v>0</v>
      </c>
      <c r="AA102" s="79">
        <f>'E-1-6'!AA102*'E-1-1'!$E$44</f>
        <v>0</v>
      </c>
      <c r="AB102" s="79">
        <f>'E-1-6'!AB102*'E-1-1'!$E$44</f>
        <v>0</v>
      </c>
      <c r="AC102" s="79">
        <f>'E-1-6'!AC102*'E-1-1'!$E$44</f>
        <v>0</v>
      </c>
      <c r="AD102" s="79">
        <f>'E-1-6'!AD102*'E-1-1'!$E$44</f>
        <v>0</v>
      </c>
      <c r="AE102" s="79">
        <f>'E-1-6'!AE102*'E-1-1'!$E$44</f>
        <v>0</v>
      </c>
      <c r="AF102" s="79">
        <f>'E-1-6'!AF102*'E-1-1'!$E$44</f>
        <v>0</v>
      </c>
      <c r="AG102" s="79">
        <f>'E-1-6'!AG102*'E-1-1'!$E$44</f>
        <v>0</v>
      </c>
      <c r="AH102" s="79">
        <f>'E-1-6'!AH102*'E-1-1'!$E$44</f>
        <v>0</v>
      </c>
      <c r="AI102" s="80">
        <f>'E-1-6'!AI102*'E-1-1'!$E$44</f>
        <v>0</v>
      </c>
    </row>
    <row r="103" spans="2:35" ht="9">
      <c r="B103" s="55"/>
      <c r="C103" s="76" t="s">
        <v>86</v>
      </c>
      <c r="D103" s="77"/>
      <c r="E103" s="78">
        <f>'E-1-6'!E103*'E-1-1'!$E$44</f>
        <v>0</v>
      </c>
      <c r="F103" s="79">
        <f>'E-1-6'!F103*'E-1-1'!$E$44</f>
        <v>0</v>
      </c>
      <c r="G103" s="187">
        <f>'E-1-6'!G103*'E-1-1'!$E$44</f>
        <v>0</v>
      </c>
      <c r="H103" s="78">
        <f>'E-1-6'!H103*'E-1-1'!$E$44</f>
        <v>0</v>
      </c>
      <c r="I103" s="136">
        <f>'E-1-6'!I103*'E-1-1'!$E$44</f>
        <v>0</v>
      </c>
      <c r="J103" s="79">
        <f>'E-1-6'!J103*'E-1-1'!$E$44</f>
        <v>0</v>
      </c>
      <c r="K103" s="79">
        <f>'E-1-6'!K103*'E-1-1'!$E$44</f>
        <v>0</v>
      </c>
      <c r="L103" s="79">
        <f>'E-1-6'!L103*'E-1-1'!$E$44</f>
        <v>0</v>
      </c>
      <c r="M103" s="79">
        <f>'E-1-6'!M103*'E-1-1'!$E$44</f>
        <v>0</v>
      </c>
      <c r="N103" s="79">
        <f>'E-1-6'!N103*'E-1-1'!$E$44</f>
        <v>0</v>
      </c>
      <c r="O103" s="79">
        <f>'E-1-6'!O103*'E-1-1'!$E$44</f>
        <v>0</v>
      </c>
      <c r="P103" s="79">
        <f>'E-1-6'!P103*'E-1-1'!$E$44</f>
        <v>0</v>
      </c>
      <c r="Q103" s="79">
        <f>'E-1-6'!Q103*'E-1-1'!$E$44</f>
        <v>0</v>
      </c>
      <c r="R103" s="79">
        <f>'E-1-6'!R103*'E-1-1'!$E$44</f>
        <v>0</v>
      </c>
      <c r="S103" s="79">
        <f>'E-1-6'!S103*'E-1-1'!$E$44</f>
        <v>0</v>
      </c>
      <c r="T103" s="79">
        <f>'E-1-6'!T103*'E-1-1'!$E$44</f>
        <v>0</v>
      </c>
      <c r="U103" s="79">
        <f>'E-1-6'!U103*'E-1-1'!$E$44</f>
        <v>0</v>
      </c>
      <c r="V103" s="79">
        <f>'E-1-6'!V103*'E-1-1'!$E$44</f>
        <v>0</v>
      </c>
      <c r="W103" s="79">
        <f>'E-1-6'!W103*'E-1-1'!$E$44</f>
        <v>0</v>
      </c>
      <c r="X103" s="79">
        <f>'E-1-6'!X103*'E-1-1'!$E$44</f>
        <v>0</v>
      </c>
      <c r="Y103" s="79">
        <f>'E-1-6'!Y103*'E-1-1'!$E$44</f>
        <v>0</v>
      </c>
      <c r="Z103" s="79">
        <f>'E-1-6'!Z103*'E-1-1'!$E$44</f>
        <v>0</v>
      </c>
      <c r="AA103" s="79">
        <f>'E-1-6'!AA103*'E-1-1'!$E$44</f>
        <v>0</v>
      </c>
      <c r="AB103" s="79">
        <f>'E-1-6'!AB103*'E-1-1'!$E$44</f>
        <v>0</v>
      </c>
      <c r="AC103" s="79">
        <f>'E-1-6'!AC103*'E-1-1'!$E$44</f>
        <v>0</v>
      </c>
      <c r="AD103" s="79">
        <f>'E-1-6'!AD103*'E-1-1'!$E$44</f>
        <v>0</v>
      </c>
      <c r="AE103" s="79">
        <f>'E-1-6'!AE103*'E-1-1'!$E$44</f>
        <v>0</v>
      </c>
      <c r="AF103" s="79">
        <f>'E-1-6'!AF103*'E-1-1'!$E$44</f>
        <v>0</v>
      </c>
      <c r="AG103" s="79">
        <f>'E-1-6'!AG103*'E-1-1'!$E$44</f>
        <v>0</v>
      </c>
      <c r="AH103" s="79">
        <f>'E-1-6'!AH103*'E-1-1'!$E$44</f>
        <v>0</v>
      </c>
      <c r="AI103" s="80">
        <f>'E-1-6'!AI103*'E-1-1'!$E$44</f>
        <v>0</v>
      </c>
    </row>
    <row r="104" spans="2:35" ht="9">
      <c r="B104" s="55"/>
      <c r="C104" s="76" t="s">
        <v>87</v>
      </c>
      <c r="D104" s="77"/>
      <c r="E104" s="78"/>
      <c r="F104" s="79"/>
      <c r="G104" s="184"/>
      <c r="H104" s="78">
        <f>'E-1-6'!H104*'E-1-1'!$E$44</f>
        <v>0</v>
      </c>
      <c r="I104" s="136">
        <f>'E-1-6'!I104*'E-1-1'!$E$44</f>
        <v>0</v>
      </c>
      <c r="J104" s="79">
        <f>'E-1-6'!J104*'E-1-1'!$E$44</f>
        <v>0</v>
      </c>
      <c r="K104" s="79">
        <f>'E-1-6'!K104*'E-1-1'!$E$44</f>
        <v>0</v>
      </c>
      <c r="L104" s="79">
        <f>'E-1-6'!L104*'E-1-1'!$E$44</f>
        <v>0</v>
      </c>
      <c r="M104" s="79">
        <f>'E-1-6'!M104*'E-1-1'!$E$44</f>
        <v>0</v>
      </c>
      <c r="N104" s="79">
        <f>'E-1-6'!N104*'E-1-1'!$E$44</f>
        <v>0</v>
      </c>
      <c r="O104" s="79">
        <f>'E-1-6'!O104*'E-1-1'!$E$44</f>
        <v>0</v>
      </c>
      <c r="P104" s="79">
        <f>'E-1-6'!P104*'E-1-1'!$E$44</f>
        <v>0</v>
      </c>
      <c r="Q104" s="79">
        <f>'E-1-6'!Q104*'E-1-1'!$E$44</f>
        <v>0</v>
      </c>
      <c r="R104" s="79">
        <f>'E-1-6'!R104*'E-1-1'!$E$44</f>
        <v>0</v>
      </c>
      <c r="S104" s="79">
        <f>'E-1-6'!S104*'E-1-1'!$E$44</f>
        <v>0</v>
      </c>
      <c r="T104" s="79">
        <f>'E-1-6'!T104*'E-1-1'!$E$44</f>
        <v>0</v>
      </c>
      <c r="U104" s="79">
        <f>'E-1-6'!U104*'E-1-1'!$E$44</f>
        <v>0</v>
      </c>
      <c r="V104" s="79">
        <f>'E-1-6'!V104*'E-1-1'!$E$44</f>
        <v>0</v>
      </c>
      <c r="W104" s="79">
        <f>'E-1-6'!W104*'E-1-1'!$E$44</f>
        <v>0</v>
      </c>
      <c r="X104" s="79">
        <f>'E-1-6'!X104*'E-1-1'!$E$44</f>
        <v>0</v>
      </c>
      <c r="Y104" s="79">
        <f>'E-1-6'!Y104*'E-1-1'!$E$44</f>
        <v>0</v>
      </c>
      <c r="Z104" s="79">
        <f>'E-1-6'!Z104*'E-1-1'!$E$44</f>
        <v>0</v>
      </c>
      <c r="AA104" s="79">
        <f>'E-1-6'!AA104*'E-1-1'!$E$44</f>
        <v>0</v>
      </c>
      <c r="AB104" s="79">
        <f>'E-1-6'!AB104*'E-1-1'!$E$44</f>
        <v>0</v>
      </c>
      <c r="AC104" s="79">
        <f>'E-1-6'!AC104*'E-1-1'!$E$44</f>
        <v>0</v>
      </c>
      <c r="AD104" s="79">
        <f>'E-1-6'!AD104*'E-1-1'!$E$44</f>
        <v>0</v>
      </c>
      <c r="AE104" s="79">
        <f>'E-1-6'!AE104*'E-1-1'!$E$44</f>
        <v>0</v>
      </c>
      <c r="AF104" s="79">
        <f>'E-1-6'!AF104*'E-1-1'!$E$44</f>
        <v>0</v>
      </c>
      <c r="AG104" s="79">
        <f>'E-1-6'!AG104*'E-1-1'!$E$44</f>
        <v>0</v>
      </c>
      <c r="AH104" s="79">
        <f>'E-1-6'!AH104*'E-1-1'!$E$44</f>
        <v>0</v>
      </c>
      <c r="AI104" s="80">
        <f>'E-1-6'!AI104*'E-1-1'!$E$44</f>
        <v>0</v>
      </c>
    </row>
    <row r="105" spans="2:35" ht="9">
      <c r="B105" s="55"/>
      <c r="C105" s="81" t="s">
        <v>88</v>
      </c>
      <c r="D105" s="82"/>
      <c r="E105" s="83"/>
      <c r="F105" s="84"/>
      <c r="G105" s="185"/>
      <c r="H105" s="353"/>
      <c r="I105" s="354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6"/>
    </row>
    <row r="106" spans="2:35" ht="9">
      <c r="B106" s="49" t="s">
        <v>89</v>
      </c>
      <c r="C106" s="50"/>
      <c r="D106" s="66"/>
      <c r="E106" s="67">
        <f aca="true" t="shared" si="46" ref="E106:AI106">E88+E94+E100</f>
        <v>0</v>
      </c>
      <c r="F106" s="68">
        <f t="shared" si="46"/>
        <v>-871.1413899999999</v>
      </c>
      <c r="G106" s="188">
        <f t="shared" si="46"/>
        <v>-871.1413899999999</v>
      </c>
      <c r="H106" s="67">
        <f t="shared" si="46"/>
        <v>-871.1413899999999</v>
      </c>
      <c r="I106" s="194">
        <f t="shared" si="46"/>
        <v>-871.1413899999999</v>
      </c>
      <c r="J106" s="68">
        <f t="shared" si="46"/>
        <v>-871.1413899999999</v>
      </c>
      <c r="K106" s="68">
        <f t="shared" si="46"/>
        <v>-871.1413899999999</v>
      </c>
      <c r="L106" s="68">
        <f t="shared" si="46"/>
        <v>-871.1413899999999</v>
      </c>
      <c r="M106" s="68">
        <f t="shared" si="46"/>
        <v>-871.1413899999999</v>
      </c>
      <c r="N106" s="68">
        <f t="shared" si="46"/>
        <v>-871.1413899999999</v>
      </c>
      <c r="O106" s="68">
        <f t="shared" si="46"/>
        <v>-871.1413899999999</v>
      </c>
      <c r="P106" s="68">
        <f t="shared" si="46"/>
        <v>-871.1413899999999</v>
      </c>
      <c r="Q106" s="68">
        <f t="shared" si="46"/>
        <v>-871.1413899999999</v>
      </c>
      <c r="R106" s="68">
        <f t="shared" si="46"/>
        <v>-871.1413899999999</v>
      </c>
      <c r="S106" s="68">
        <f t="shared" si="46"/>
        <v>-871.1413899999999</v>
      </c>
      <c r="T106" s="68">
        <f t="shared" si="46"/>
        <v>-871.1413899999999</v>
      </c>
      <c r="U106" s="68">
        <f t="shared" si="46"/>
        <v>-871.1413899999999</v>
      </c>
      <c r="V106" s="68">
        <f t="shared" si="46"/>
        <v>-871.1413899999999</v>
      </c>
      <c r="W106" s="68">
        <f t="shared" si="46"/>
        <v>-871.1413899999999</v>
      </c>
      <c r="X106" s="68">
        <f t="shared" si="46"/>
        <v>-871.1413899999999</v>
      </c>
      <c r="Y106" s="68">
        <f t="shared" si="46"/>
        <v>-871.1413899999999</v>
      </c>
      <c r="Z106" s="68">
        <f t="shared" si="46"/>
        <v>-871.1413899999999</v>
      </c>
      <c r="AA106" s="68">
        <f t="shared" si="46"/>
        <v>-871.1413899999999</v>
      </c>
      <c r="AB106" s="68">
        <f t="shared" si="46"/>
        <v>-871.1413899999999</v>
      </c>
      <c r="AC106" s="68">
        <f t="shared" si="46"/>
        <v>-871.1413899999999</v>
      </c>
      <c r="AD106" s="68">
        <f t="shared" si="46"/>
        <v>-871.1413899999999</v>
      </c>
      <c r="AE106" s="68">
        <f t="shared" si="46"/>
        <v>-871.1413899999999</v>
      </c>
      <c r="AF106" s="68">
        <f t="shared" si="46"/>
        <v>-871.1413899999999</v>
      </c>
      <c r="AG106" s="68">
        <f t="shared" si="46"/>
        <v>-871.1413899999999</v>
      </c>
      <c r="AH106" s="68">
        <f t="shared" si="46"/>
        <v>-871.1413899999999</v>
      </c>
      <c r="AI106" s="69">
        <f t="shared" si="46"/>
        <v>-871.1413899999999</v>
      </c>
    </row>
    <row r="107" spans="2:35" ht="9">
      <c r="B107" s="49" t="s">
        <v>68</v>
      </c>
      <c r="C107" s="50"/>
      <c r="D107" s="66"/>
      <c r="E107" s="67">
        <v>0</v>
      </c>
      <c r="F107" s="68">
        <f aca="true" t="shared" si="47" ref="F107:AI107">E108</f>
        <v>0</v>
      </c>
      <c r="G107" s="188">
        <f t="shared" si="47"/>
        <v>-871.1413899999999</v>
      </c>
      <c r="H107" s="67">
        <f t="shared" si="47"/>
        <v>-1742.2827799999998</v>
      </c>
      <c r="I107" s="194">
        <f t="shared" si="47"/>
        <v>-2613.42417</v>
      </c>
      <c r="J107" s="68">
        <f t="shared" si="47"/>
        <v>-3484.5655599999996</v>
      </c>
      <c r="K107" s="68">
        <f t="shared" si="47"/>
        <v>-4355.70695</v>
      </c>
      <c r="L107" s="68">
        <f t="shared" si="47"/>
        <v>-5226.84834</v>
      </c>
      <c r="M107" s="68">
        <f t="shared" si="47"/>
        <v>-6097.989729999999</v>
      </c>
      <c r="N107" s="68">
        <f t="shared" si="47"/>
        <v>-6969.131119999999</v>
      </c>
      <c r="O107" s="68">
        <f t="shared" si="47"/>
        <v>-7840.272509999999</v>
      </c>
      <c r="P107" s="68">
        <f t="shared" si="47"/>
        <v>-8711.4139</v>
      </c>
      <c r="Q107" s="68">
        <f t="shared" si="47"/>
        <v>-9582.55529</v>
      </c>
      <c r="R107" s="68">
        <f t="shared" si="47"/>
        <v>-10453.696680000001</v>
      </c>
      <c r="S107" s="68">
        <f t="shared" si="47"/>
        <v>-11324.838070000002</v>
      </c>
      <c r="T107" s="68">
        <f t="shared" si="47"/>
        <v>-12195.979460000002</v>
      </c>
      <c r="U107" s="68">
        <f t="shared" si="47"/>
        <v>-13067.120850000003</v>
      </c>
      <c r="V107" s="68">
        <f t="shared" si="47"/>
        <v>-13938.262240000004</v>
      </c>
      <c r="W107" s="68">
        <f t="shared" si="47"/>
        <v>-14809.403630000004</v>
      </c>
      <c r="X107" s="68">
        <f t="shared" si="47"/>
        <v>-15680.545020000005</v>
      </c>
      <c r="Y107" s="68">
        <f t="shared" si="47"/>
        <v>-16551.686410000006</v>
      </c>
      <c r="Z107" s="68">
        <f t="shared" si="47"/>
        <v>-17422.827800000006</v>
      </c>
      <c r="AA107" s="68">
        <f t="shared" si="47"/>
        <v>-18293.969190000007</v>
      </c>
      <c r="AB107" s="68">
        <f t="shared" si="47"/>
        <v>-19165.110580000008</v>
      </c>
      <c r="AC107" s="68">
        <f t="shared" si="47"/>
        <v>-20036.25197000001</v>
      </c>
      <c r="AD107" s="68">
        <f t="shared" si="47"/>
        <v>-20907.39336000001</v>
      </c>
      <c r="AE107" s="68">
        <f t="shared" si="47"/>
        <v>-21778.53475000001</v>
      </c>
      <c r="AF107" s="68">
        <f t="shared" si="47"/>
        <v>-22649.67614000001</v>
      </c>
      <c r="AG107" s="68">
        <f t="shared" si="47"/>
        <v>-23520.81753000001</v>
      </c>
      <c r="AH107" s="68">
        <f t="shared" si="47"/>
        <v>-24391.958920000012</v>
      </c>
      <c r="AI107" s="69">
        <f t="shared" si="47"/>
        <v>-25263.100310000013</v>
      </c>
    </row>
    <row r="108" spans="2:35" ht="9">
      <c r="B108" s="49" t="s">
        <v>69</v>
      </c>
      <c r="C108" s="50"/>
      <c r="D108" s="66"/>
      <c r="E108" s="67">
        <f aca="true" t="shared" si="48" ref="E108:AI108">SUM(E106:E107)</f>
        <v>0</v>
      </c>
      <c r="F108" s="68">
        <f t="shared" si="48"/>
        <v>-871.1413899999999</v>
      </c>
      <c r="G108" s="188">
        <f t="shared" si="48"/>
        <v>-1742.2827799999998</v>
      </c>
      <c r="H108" s="67">
        <f t="shared" si="48"/>
        <v>-2613.42417</v>
      </c>
      <c r="I108" s="194">
        <f t="shared" si="48"/>
        <v>-3484.5655599999996</v>
      </c>
      <c r="J108" s="68">
        <f t="shared" si="48"/>
        <v>-4355.70695</v>
      </c>
      <c r="K108" s="68">
        <f t="shared" si="48"/>
        <v>-5226.84834</v>
      </c>
      <c r="L108" s="68">
        <f t="shared" si="48"/>
        <v>-6097.989729999999</v>
      </c>
      <c r="M108" s="68">
        <f t="shared" si="48"/>
        <v>-6969.131119999999</v>
      </c>
      <c r="N108" s="68">
        <f t="shared" si="48"/>
        <v>-7840.272509999999</v>
      </c>
      <c r="O108" s="68">
        <f t="shared" si="48"/>
        <v>-8711.4139</v>
      </c>
      <c r="P108" s="68">
        <f t="shared" si="48"/>
        <v>-9582.55529</v>
      </c>
      <c r="Q108" s="68">
        <f t="shared" si="48"/>
        <v>-10453.696680000001</v>
      </c>
      <c r="R108" s="68">
        <f t="shared" si="48"/>
        <v>-11324.838070000002</v>
      </c>
      <c r="S108" s="68">
        <f t="shared" si="48"/>
        <v>-12195.979460000002</v>
      </c>
      <c r="T108" s="68">
        <f t="shared" si="48"/>
        <v>-13067.120850000003</v>
      </c>
      <c r="U108" s="68">
        <f t="shared" si="48"/>
        <v>-13938.262240000004</v>
      </c>
      <c r="V108" s="68">
        <f t="shared" si="48"/>
        <v>-14809.403630000004</v>
      </c>
      <c r="W108" s="68">
        <f t="shared" si="48"/>
        <v>-15680.545020000005</v>
      </c>
      <c r="X108" s="68">
        <f t="shared" si="48"/>
        <v>-16551.686410000006</v>
      </c>
      <c r="Y108" s="68">
        <f t="shared" si="48"/>
        <v>-17422.827800000006</v>
      </c>
      <c r="Z108" s="68">
        <f t="shared" si="48"/>
        <v>-18293.969190000007</v>
      </c>
      <c r="AA108" s="68">
        <f t="shared" si="48"/>
        <v>-19165.110580000008</v>
      </c>
      <c r="AB108" s="68">
        <f t="shared" si="48"/>
        <v>-20036.25197000001</v>
      </c>
      <c r="AC108" s="68">
        <f t="shared" si="48"/>
        <v>-20907.39336000001</v>
      </c>
      <c r="AD108" s="68">
        <f t="shared" si="48"/>
        <v>-21778.53475000001</v>
      </c>
      <c r="AE108" s="68">
        <f t="shared" si="48"/>
        <v>-22649.67614000001</v>
      </c>
      <c r="AF108" s="68">
        <f t="shared" si="48"/>
        <v>-23520.81753000001</v>
      </c>
      <c r="AG108" s="68">
        <f t="shared" si="48"/>
        <v>-24391.958920000012</v>
      </c>
      <c r="AH108" s="68">
        <f t="shared" si="48"/>
        <v>-25263.100310000013</v>
      </c>
      <c r="AI108" s="69">
        <f t="shared" si="48"/>
        <v>-26134.241700000013</v>
      </c>
    </row>
    <row r="109" spans="2:33" ht="9">
      <c r="B109" s="46"/>
      <c r="C109" s="46"/>
      <c r="D109" s="46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</row>
    <row r="110" spans="2:33" s="1" customFormat="1" ht="12">
      <c r="B110" s="43" t="s">
        <v>127</v>
      </c>
      <c r="C110" s="43"/>
      <c r="D110" s="43"/>
      <c r="E110" s="43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5" ht="9">
      <c r="B111" s="46"/>
      <c r="C111" s="46"/>
      <c r="D111" s="46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I111" s="48" t="s">
        <v>153</v>
      </c>
    </row>
    <row r="112" spans="2:35" ht="9">
      <c r="B112" s="49"/>
      <c r="C112" s="50"/>
      <c r="D112" s="51" t="s">
        <v>289</v>
      </c>
      <c r="E112" s="52">
        <v>-2</v>
      </c>
      <c r="F112" s="53">
        <v>-1</v>
      </c>
      <c r="G112" s="181">
        <v>0</v>
      </c>
      <c r="H112" s="52">
        <v>1</v>
      </c>
      <c r="I112" s="189">
        <v>2</v>
      </c>
      <c r="J112" s="53">
        <v>3</v>
      </c>
      <c r="K112" s="53">
        <v>4</v>
      </c>
      <c r="L112" s="53">
        <v>5</v>
      </c>
      <c r="M112" s="53">
        <v>6</v>
      </c>
      <c r="N112" s="53">
        <v>7</v>
      </c>
      <c r="O112" s="53">
        <v>8</v>
      </c>
      <c r="P112" s="53">
        <v>9</v>
      </c>
      <c r="Q112" s="53">
        <v>10</v>
      </c>
      <c r="R112" s="53">
        <v>11</v>
      </c>
      <c r="S112" s="53">
        <v>12</v>
      </c>
      <c r="T112" s="53">
        <v>13</v>
      </c>
      <c r="U112" s="53">
        <v>14</v>
      </c>
      <c r="V112" s="53">
        <v>15</v>
      </c>
      <c r="W112" s="53">
        <v>16</v>
      </c>
      <c r="X112" s="53">
        <v>17</v>
      </c>
      <c r="Y112" s="53">
        <v>18</v>
      </c>
      <c r="Z112" s="53">
        <v>19</v>
      </c>
      <c r="AA112" s="53">
        <v>20</v>
      </c>
      <c r="AB112" s="53">
        <v>21</v>
      </c>
      <c r="AC112" s="53">
        <v>22</v>
      </c>
      <c r="AD112" s="53">
        <v>23</v>
      </c>
      <c r="AE112" s="53">
        <v>24</v>
      </c>
      <c r="AF112" s="53">
        <v>25</v>
      </c>
      <c r="AG112" s="53">
        <v>26</v>
      </c>
      <c r="AH112" s="53">
        <v>27</v>
      </c>
      <c r="AI112" s="54">
        <v>28</v>
      </c>
    </row>
    <row r="113" spans="2:35" ht="9">
      <c r="B113" s="100" t="s">
        <v>291</v>
      </c>
      <c r="C113" s="49" t="s">
        <v>129</v>
      </c>
      <c r="D113" s="66"/>
      <c r="E113" s="67">
        <f aca="true" t="shared" si="49" ref="E113:V113">E94</f>
        <v>0</v>
      </c>
      <c r="F113" s="68">
        <f t="shared" si="49"/>
        <v>0</v>
      </c>
      <c r="G113" s="188">
        <f t="shared" si="49"/>
        <v>0</v>
      </c>
      <c r="H113" s="67">
        <f t="shared" si="49"/>
        <v>0</v>
      </c>
      <c r="I113" s="194">
        <f t="shared" si="49"/>
        <v>0</v>
      </c>
      <c r="J113" s="68">
        <f t="shared" si="49"/>
        <v>0</v>
      </c>
      <c r="K113" s="68">
        <f t="shared" si="49"/>
        <v>0</v>
      </c>
      <c r="L113" s="68">
        <f t="shared" si="49"/>
        <v>0</v>
      </c>
      <c r="M113" s="68">
        <f t="shared" si="49"/>
        <v>0</v>
      </c>
      <c r="N113" s="68">
        <f t="shared" si="49"/>
        <v>0</v>
      </c>
      <c r="O113" s="68">
        <f t="shared" si="49"/>
        <v>0</v>
      </c>
      <c r="P113" s="68">
        <f t="shared" si="49"/>
        <v>0</v>
      </c>
      <c r="Q113" s="68">
        <f t="shared" si="49"/>
        <v>0</v>
      </c>
      <c r="R113" s="68">
        <f t="shared" si="49"/>
        <v>0</v>
      </c>
      <c r="S113" s="68">
        <f t="shared" si="49"/>
        <v>0</v>
      </c>
      <c r="T113" s="68">
        <f t="shared" si="49"/>
        <v>0</v>
      </c>
      <c r="U113" s="68">
        <f t="shared" si="49"/>
        <v>0</v>
      </c>
      <c r="V113" s="68">
        <f t="shared" si="49"/>
        <v>0</v>
      </c>
      <c r="W113" s="68">
        <v>0</v>
      </c>
      <c r="X113" s="68">
        <f aca="true" t="shared" si="50" ref="X113:AI113">X94</f>
        <v>0</v>
      </c>
      <c r="Y113" s="68">
        <f t="shared" si="50"/>
        <v>0</v>
      </c>
      <c r="Z113" s="68">
        <f t="shared" si="50"/>
        <v>0</v>
      </c>
      <c r="AA113" s="68">
        <f t="shared" si="50"/>
        <v>0</v>
      </c>
      <c r="AB113" s="68">
        <f t="shared" si="50"/>
        <v>0</v>
      </c>
      <c r="AC113" s="68">
        <f t="shared" si="50"/>
        <v>0</v>
      </c>
      <c r="AD113" s="68">
        <f t="shared" si="50"/>
        <v>0</v>
      </c>
      <c r="AE113" s="68">
        <f t="shared" si="50"/>
        <v>0</v>
      </c>
      <c r="AF113" s="68">
        <f t="shared" si="50"/>
        <v>0</v>
      </c>
      <c r="AG113" s="68">
        <f t="shared" si="50"/>
        <v>0</v>
      </c>
      <c r="AH113" s="68">
        <f t="shared" si="50"/>
        <v>0</v>
      </c>
      <c r="AI113" s="69">
        <f t="shared" si="50"/>
        <v>0</v>
      </c>
    </row>
    <row r="114" spans="2:35" ht="9">
      <c r="B114" s="70"/>
      <c r="C114" s="101" t="s">
        <v>128</v>
      </c>
      <c r="D114" s="102"/>
      <c r="E114" s="103">
        <f aca="true" t="shared" si="51" ref="E114:AI114">E88</f>
        <v>0</v>
      </c>
      <c r="F114" s="104">
        <f t="shared" si="51"/>
        <v>-871.1413899999999</v>
      </c>
      <c r="G114" s="195">
        <f t="shared" si="51"/>
        <v>-871.1413899999999</v>
      </c>
      <c r="H114" s="103">
        <f t="shared" si="51"/>
        <v>-871.1413899999999</v>
      </c>
      <c r="I114" s="199">
        <f t="shared" si="51"/>
        <v>-871.1413899999999</v>
      </c>
      <c r="J114" s="104">
        <f t="shared" si="51"/>
        <v>-871.1413899999999</v>
      </c>
      <c r="K114" s="104">
        <f t="shared" si="51"/>
        <v>-871.1413899999999</v>
      </c>
      <c r="L114" s="104">
        <f t="shared" si="51"/>
        <v>-871.1413899999999</v>
      </c>
      <c r="M114" s="104">
        <f t="shared" si="51"/>
        <v>-871.1413899999999</v>
      </c>
      <c r="N114" s="104">
        <f t="shared" si="51"/>
        <v>-871.1413899999999</v>
      </c>
      <c r="O114" s="104">
        <f t="shared" si="51"/>
        <v>-871.1413899999999</v>
      </c>
      <c r="P114" s="104">
        <f t="shared" si="51"/>
        <v>-871.1413899999999</v>
      </c>
      <c r="Q114" s="104">
        <f t="shared" si="51"/>
        <v>-871.1413899999999</v>
      </c>
      <c r="R114" s="104">
        <f t="shared" si="51"/>
        <v>-871.1413899999999</v>
      </c>
      <c r="S114" s="104">
        <f t="shared" si="51"/>
        <v>-871.1413899999999</v>
      </c>
      <c r="T114" s="104">
        <f t="shared" si="51"/>
        <v>-871.1413899999999</v>
      </c>
      <c r="U114" s="104">
        <f t="shared" si="51"/>
        <v>-871.1413899999999</v>
      </c>
      <c r="V114" s="104">
        <f t="shared" si="51"/>
        <v>-871.1413899999999</v>
      </c>
      <c r="W114" s="104">
        <f t="shared" si="51"/>
        <v>-871.1413899999999</v>
      </c>
      <c r="X114" s="104">
        <f t="shared" si="51"/>
        <v>-871.1413899999999</v>
      </c>
      <c r="Y114" s="104">
        <f t="shared" si="51"/>
        <v>-871.1413899999999</v>
      </c>
      <c r="Z114" s="104">
        <f t="shared" si="51"/>
        <v>-871.1413899999999</v>
      </c>
      <c r="AA114" s="104">
        <f t="shared" si="51"/>
        <v>-871.1413899999999</v>
      </c>
      <c r="AB114" s="104">
        <f t="shared" si="51"/>
        <v>-871.1413899999999</v>
      </c>
      <c r="AC114" s="104">
        <f t="shared" si="51"/>
        <v>-871.1413899999999</v>
      </c>
      <c r="AD114" s="104">
        <f t="shared" si="51"/>
        <v>-871.1413899999999</v>
      </c>
      <c r="AE114" s="104">
        <f t="shared" si="51"/>
        <v>-871.1413899999999</v>
      </c>
      <c r="AF114" s="104">
        <f t="shared" si="51"/>
        <v>-871.1413899999999</v>
      </c>
      <c r="AG114" s="104">
        <f t="shared" si="51"/>
        <v>-871.1413899999999</v>
      </c>
      <c r="AH114" s="104">
        <f t="shared" si="51"/>
        <v>-871.1413899999999</v>
      </c>
      <c r="AI114" s="105">
        <f t="shared" si="51"/>
        <v>-871.1413899999999</v>
      </c>
    </row>
    <row r="115" spans="2:35" ht="9">
      <c r="B115" s="70"/>
      <c r="C115" s="76" t="s">
        <v>90</v>
      </c>
      <c r="D115" s="77"/>
      <c r="E115" s="78"/>
      <c r="F115" s="79"/>
      <c r="G115" s="184"/>
      <c r="H115" s="78"/>
      <c r="I115" s="136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80">
        <f>AI101</f>
        <v>0</v>
      </c>
    </row>
    <row r="116" spans="2:35" ht="9">
      <c r="B116" s="70"/>
      <c r="C116" s="81" t="s">
        <v>115</v>
      </c>
      <c r="D116" s="82"/>
      <c r="E116" s="83">
        <f aca="true" t="shared" si="52" ref="E116:AI116">E45</f>
        <v>0</v>
      </c>
      <c r="F116" s="84">
        <f t="shared" si="52"/>
        <v>0</v>
      </c>
      <c r="G116" s="185">
        <f t="shared" si="52"/>
        <v>0</v>
      </c>
      <c r="H116" s="83">
        <f t="shared" si="52"/>
        <v>0</v>
      </c>
      <c r="I116" s="192">
        <f t="shared" si="52"/>
        <v>0</v>
      </c>
      <c r="J116" s="84">
        <f t="shared" si="52"/>
        <v>0</v>
      </c>
      <c r="K116" s="84">
        <f t="shared" si="52"/>
        <v>0</v>
      </c>
      <c r="L116" s="84">
        <f t="shared" si="52"/>
        <v>0</v>
      </c>
      <c r="M116" s="84">
        <f t="shared" si="52"/>
        <v>0</v>
      </c>
      <c r="N116" s="84">
        <f t="shared" si="52"/>
        <v>0</v>
      </c>
      <c r="O116" s="84">
        <f t="shared" si="52"/>
        <v>0</v>
      </c>
      <c r="P116" s="84">
        <f t="shared" si="52"/>
        <v>0</v>
      </c>
      <c r="Q116" s="84">
        <f t="shared" si="52"/>
        <v>0</v>
      </c>
      <c r="R116" s="84">
        <f t="shared" si="52"/>
        <v>0</v>
      </c>
      <c r="S116" s="84">
        <f t="shared" si="52"/>
        <v>0</v>
      </c>
      <c r="T116" s="84">
        <f t="shared" si="52"/>
        <v>0</v>
      </c>
      <c r="U116" s="84">
        <f t="shared" si="52"/>
        <v>0</v>
      </c>
      <c r="V116" s="84">
        <f t="shared" si="52"/>
        <v>0</v>
      </c>
      <c r="W116" s="84">
        <f t="shared" si="52"/>
        <v>0</v>
      </c>
      <c r="X116" s="84">
        <f t="shared" si="52"/>
        <v>0</v>
      </c>
      <c r="Y116" s="84">
        <f t="shared" si="52"/>
        <v>0</v>
      </c>
      <c r="Z116" s="84">
        <f t="shared" si="52"/>
        <v>0</v>
      </c>
      <c r="AA116" s="84">
        <f t="shared" si="52"/>
        <v>0</v>
      </c>
      <c r="AB116" s="84">
        <f t="shared" si="52"/>
        <v>0</v>
      </c>
      <c r="AC116" s="84">
        <f t="shared" si="52"/>
        <v>0</v>
      </c>
      <c r="AD116" s="84">
        <f t="shared" si="52"/>
        <v>0</v>
      </c>
      <c r="AE116" s="84">
        <f t="shared" si="52"/>
        <v>0</v>
      </c>
      <c r="AF116" s="84">
        <f t="shared" si="52"/>
        <v>0</v>
      </c>
      <c r="AG116" s="84">
        <f t="shared" si="52"/>
        <v>0</v>
      </c>
      <c r="AH116" s="84">
        <f t="shared" si="52"/>
        <v>0</v>
      </c>
      <c r="AI116" s="85">
        <f t="shared" si="52"/>
        <v>0</v>
      </c>
    </row>
    <row r="117" spans="2:35" ht="9">
      <c r="B117" s="70"/>
      <c r="C117" s="49" t="s">
        <v>154</v>
      </c>
      <c r="D117" s="66"/>
      <c r="E117" s="67">
        <f aca="true" t="shared" si="53" ref="E117:AI117">SUM(E113:E116)</f>
        <v>0</v>
      </c>
      <c r="F117" s="68">
        <f t="shared" si="53"/>
        <v>-871.1413899999999</v>
      </c>
      <c r="G117" s="188">
        <f t="shared" si="53"/>
        <v>-871.1413899999999</v>
      </c>
      <c r="H117" s="67">
        <f t="shared" si="53"/>
        <v>-871.1413899999999</v>
      </c>
      <c r="I117" s="194">
        <f t="shared" si="53"/>
        <v>-871.1413899999999</v>
      </c>
      <c r="J117" s="68">
        <f t="shared" si="53"/>
        <v>-871.1413899999999</v>
      </c>
      <c r="K117" s="68">
        <f t="shared" si="53"/>
        <v>-871.1413899999999</v>
      </c>
      <c r="L117" s="68">
        <f t="shared" si="53"/>
        <v>-871.1413899999999</v>
      </c>
      <c r="M117" s="68">
        <f t="shared" si="53"/>
        <v>-871.1413899999999</v>
      </c>
      <c r="N117" s="68">
        <f t="shared" si="53"/>
        <v>-871.1413899999999</v>
      </c>
      <c r="O117" s="68">
        <f t="shared" si="53"/>
        <v>-871.1413899999999</v>
      </c>
      <c r="P117" s="68">
        <f t="shared" si="53"/>
        <v>-871.1413899999999</v>
      </c>
      <c r="Q117" s="68">
        <f t="shared" si="53"/>
        <v>-871.1413899999999</v>
      </c>
      <c r="R117" s="68">
        <f t="shared" si="53"/>
        <v>-871.1413899999999</v>
      </c>
      <c r="S117" s="68">
        <f t="shared" si="53"/>
        <v>-871.1413899999999</v>
      </c>
      <c r="T117" s="68">
        <f t="shared" si="53"/>
        <v>-871.1413899999999</v>
      </c>
      <c r="U117" s="68">
        <f t="shared" si="53"/>
        <v>-871.1413899999999</v>
      </c>
      <c r="V117" s="68">
        <f t="shared" si="53"/>
        <v>-871.1413899999999</v>
      </c>
      <c r="W117" s="68">
        <f t="shared" si="53"/>
        <v>-871.1413899999999</v>
      </c>
      <c r="X117" s="68">
        <f t="shared" si="53"/>
        <v>-871.1413899999999</v>
      </c>
      <c r="Y117" s="68">
        <f t="shared" si="53"/>
        <v>-871.1413899999999</v>
      </c>
      <c r="Z117" s="68">
        <f t="shared" si="53"/>
        <v>-871.1413899999999</v>
      </c>
      <c r="AA117" s="68">
        <f t="shared" si="53"/>
        <v>-871.1413899999999</v>
      </c>
      <c r="AB117" s="68">
        <f t="shared" si="53"/>
        <v>-871.1413899999999</v>
      </c>
      <c r="AC117" s="68">
        <f t="shared" si="53"/>
        <v>-871.1413899999999</v>
      </c>
      <c r="AD117" s="68">
        <f t="shared" si="53"/>
        <v>-871.1413899999999</v>
      </c>
      <c r="AE117" s="68">
        <f t="shared" si="53"/>
        <v>-871.1413899999999</v>
      </c>
      <c r="AF117" s="68">
        <f t="shared" si="53"/>
        <v>-871.1413899999999</v>
      </c>
      <c r="AG117" s="68">
        <f t="shared" si="53"/>
        <v>-871.1413899999999</v>
      </c>
      <c r="AH117" s="68">
        <f t="shared" si="53"/>
        <v>-871.1413899999999</v>
      </c>
      <c r="AI117" s="69">
        <f t="shared" si="53"/>
        <v>-871.1413899999999</v>
      </c>
    </row>
    <row r="118" spans="2:35" ht="9">
      <c r="B118" s="99"/>
      <c r="C118" s="106" t="s">
        <v>139</v>
      </c>
      <c r="D118" s="107"/>
      <c r="E118" s="108"/>
      <c r="F118" s="109"/>
      <c r="G118" s="196"/>
      <c r="H118" s="108"/>
      <c r="I118" s="200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267" t="str">
        <f>IF(ISERR(IRR($E117:AI117)),"-",IRR($E117:AI117))</f>
        <v>-</v>
      </c>
    </row>
    <row r="119" spans="2:35" ht="9">
      <c r="B119" s="100" t="s">
        <v>319</v>
      </c>
      <c r="C119" s="110" t="s">
        <v>70</v>
      </c>
      <c r="D119" s="107"/>
      <c r="E119" s="111">
        <f aca="true" t="shared" si="54" ref="E119:AI119">-E102</f>
        <v>0</v>
      </c>
      <c r="F119" s="112">
        <f t="shared" si="54"/>
        <v>0</v>
      </c>
      <c r="G119" s="197">
        <f t="shared" si="54"/>
        <v>0</v>
      </c>
      <c r="H119" s="111">
        <f t="shared" si="54"/>
        <v>0</v>
      </c>
      <c r="I119" s="201">
        <f t="shared" si="54"/>
        <v>0</v>
      </c>
      <c r="J119" s="112">
        <f t="shared" si="54"/>
        <v>0</v>
      </c>
      <c r="K119" s="112">
        <f t="shared" si="54"/>
        <v>0</v>
      </c>
      <c r="L119" s="112">
        <f t="shared" si="54"/>
        <v>0</v>
      </c>
      <c r="M119" s="112">
        <f t="shared" si="54"/>
        <v>0</v>
      </c>
      <c r="N119" s="112">
        <f t="shared" si="54"/>
        <v>0</v>
      </c>
      <c r="O119" s="112">
        <f t="shared" si="54"/>
        <v>0</v>
      </c>
      <c r="P119" s="112">
        <f t="shared" si="54"/>
        <v>0</v>
      </c>
      <c r="Q119" s="112">
        <f t="shared" si="54"/>
        <v>0</v>
      </c>
      <c r="R119" s="112">
        <f t="shared" si="54"/>
        <v>0</v>
      </c>
      <c r="S119" s="112">
        <f t="shared" si="54"/>
        <v>0</v>
      </c>
      <c r="T119" s="112">
        <f t="shared" si="54"/>
        <v>0</v>
      </c>
      <c r="U119" s="112">
        <f t="shared" si="54"/>
        <v>0</v>
      </c>
      <c r="V119" s="112">
        <f t="shared" si="54"/>
        <v>0</v>
      </c>
      <c r="W119" s="112">
        <f t="shared" si="54"/>
        <v>0</v>
      </c>
      <c r="X119" s="112">
        <f t="shared" si="54"/>
        <v>0</v>
      </c>
      <c r="Y119" s="112">
        <f t="shared" si="54"/>
        <v>0</v>
      </c>
      <c r="Z119" s="112">
        <f t="shared" si="54"/>
        <v>0</v>
      </c>
      <c r="AA119" s="112">
        <f t="shared" si="54"/>
        <v>0</v>
      </c>
      <c r="AB119" s="112">
        <f t="shared" si="54"/>
        <v>0</v>
      </c>
      <c r="AC119" s="112">
        <f t="shared" si="54"/>
        <v>0</v>
      </c>
      <c r="AD119" s="112">
        <f t="shared" si="54"/>
        <v>0</v>
      </c>
      <c r="AE119" s="112">
        <f t="shared" si="54"/>
        <v>0</v>
      </c>
      <c r="AF119" s="112">
        <f t="shared" si="54"/>
        <v>0</v>
      </c>
      <c r="AG119" s="112">
        <f t="shared" si="54"/>
        <v>0</v>
      </c>
      <c r="AH119" s="112">
        <f t="shared" si="54"/>
        <v>0</v>
      </c>
      <c r="AI119" s="113">
        <f t="shared" si="54"/>
        <v>0</v>
      </c>
    </row>
    <row r="120" spans="2:35" ht="9">
      <c r="B120" s="70"/>
      <c r="C120" s="71" t="s">
        <v>318</v>
      </c>
      <c r="D120" s="72"/>
      <c r="E120" s="73"/>
      <c r="F120" s="74"/>
      <c r="G120" s="183"/>
      <c r="H120" s="393"/>
      <c r="I120" s="394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6"/>
    </row>
    <row r="121" spans="2:35" ht="9">
      <c r="B121" s="70"/>
      <c r="C121" s="50" t="s">
        <v>155</v>
      </c>
      <c r="D121" s="66"/>
      <c r="E121" s="67">
        <f aca="true" t="shared" si="55" ref="E121:AI121">SUM(E119:E120)</f>
        <v>0</v>
      </c>
      <c r="F121" s="68">
        <f t="shared" si="55"/>
        <v>0</v>
      </c>
      <c r="G121" s="188">
        <f t="shared" si="55"/>
        <v>0</v>
      </c>
      <c r="H121" s="67">
        <f t="shared" si="55"/>
        <v>0</v>
      </c>
      <c r="I121" s="194">
        <f t="shared" si="55"/>
        <v>0</v>
      </c>
      <c r="J121" s="68">
        <f t="shared" si="55"/>
        <v>0</v>
      </c>
      <c r="K121" s="68">
        <f t="shared" si="55"/>
        <v>0</v>
      </c>
      <c r="L121" s="68">
        <f t="shared" si="55"/>
        <v>0</v>
      </c>
      <c r="M121" s="68">
        <f t="shared" si="55"/>
        <v>0</v>
      </c>
      <c r="N121" s="68">
        <f t="shared" si="55"/>
        <v>0</v>
      </c>
      <c r="O121" s="68">
        <f t="shared" si="55"/>
        <v>0</v>
      </c>
      <c r="P121" s="68">
        <f t="shared" si="55"/>
        <v>0</v>
      </c>
      <c r="Q121" s="68">
        <f t="shared" si="55"/>
        <v>0</v>
      </c>
      <c r="R121" s="68">
        <f t="shared" si="55"/>
        <v>0</v>
      </c>
      <c r="S121" s="68">
        <f t="shared" si="55"/>
        <v>0</v>
      </c>
      <c r="T121" s="68">
        <f t="shared" si="55"/>
        <v>0</v>
      </c>
      <c r="U121" s="68">
        <f t="shared" si="55"/>
        <v>0</v>
      </c>
      <c r="V121" s="68">
        <f t="shared" si="55"/>
        <v>0</v>
      </c>
      <c r="W121" s="68">
        <f t="shared" si="55"/>
        <v>0</v>
      </c>
      <c r="X121" s="68">
        <f t="shared" si="55"/>
        <v>0</v>
      </c>
      <c r="Y121" s="68">
        <f t="shared" si="55"/>
        <v>0</v>
      </c>
      <c r="Z121" s="68">
        <f t="shared" si="55"/>
        <v>0</v>
      </c>
      <c r="AA121" s="68">
        <f t="shared" si="55"/>
        <v>0</v>
      </c>
      <c r="AB121" s="68">
        <f t="shared" si="55"/>
        <v>0</v>
      </c>
      <c r="AC121" s="68">
        <f t="shared" si="55"/>
        <v>0</v>
      </c>
      <c r="AD121" s="68">
        <f t="shared" si="55"/>
        <v>0</v>
      </c>
      <c r="AE121" s="68">
        <f t="shared" si="55"/>
        <v>0</v>
      </c>
      <c r="AF121" s="68">
        <f t="shared" si="55"/>
        <v>0</v>
      </c>
      <c r="AG121" s="68">
        <f t="shared" si="55"/>
        <v>0</v>
      </c>
      <c r="AH121" s="68">
        <f t="shared" si="55"/>
        <v>0</v>
      </c>
      <c r="AI121" s="69">
        <f t="shared" si="55"/>
        <v>0</v>
      </c>
    </row>
    <row r="122" spans="2:35" ht="9">
      <c r="B122" s="99"/>
      <c r="C122" s="110" t="s">
        <v>319</v>
      </c>
      <c r="D122" s="107"/>
      <c r="E122" s="108"/>
      <c r="F122" s="109"/>
      <c r="G122" s="196"/>
      <c r="H122" s="108"/>
      <c r="I122" s="200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267" t="str">
        <f>IF(ISERR(IRR($E121:AI121)),"-",IRR($E121:AI121))</f>
        <v>-</v>
      </c>
    </row>
    <row r="123" spans="2:35" ht="9">
      <c r="B123" s="100" t="s">
        <v>156</v>
      </c>
      <c r="C123" s="71" t="s">
        <v>157</v>
      </c>
      <c r="D123" s="72"/>
      <c r="E123" s="73">
        <f aca="true" t="shared" si="56" ref="E123:AI123">E88</f>
        <v>0</v>
      </c>
      <c r="F123" s="74">
        <f t="shared" si="56"/>
        <v>-871.1413899999999</v>
      </c>
      <c r="G123" s="183">
        <f t="shared" si="56"/>
        <v>-871.1413899999999</v>
      </c>
      <c r="H123" s="73">
        <f t="shared" si="56"/>
        <v>-871.1413899999999</v>
      </c>
      <c r="I123" s="191">
        <f t="shared" si="56"/>
        <v>-871.1413899999999</v>
      </c>
      <c r="J123" s="74">
        <f t="shared" si="56"/>
        <v>-871.1413899999999</v>
      </c>
      <c r="K123" s="74">
        <f t="shared" si="56"/>
        <v>-871.1413899999999</v>
      </c>
      <c r="L123" s="74">
        <f t="shared" si="56"/>
        <v>-871.1413899999999</v>
      </c>
      <c r="M123" s="74">
        <f t="shared" si="56"/>
        <v>-871.1413899999999</v>
      </c>
      <c r="N123" s="74">
        <f t="shared" si="56"/>
        <v>-871.1413899999999</v>
      </c>
      <c r="O123" s="74">
        <f t="shared" si="56"/>
        <v>-871.1413899999999</v>
      </c>
      <c r="P123" s="74">
        <f t="shared" si="56"/>
        <v>-871.1413899999999</v>
      </c>
      <c r="Q123" s="74">
        <f t="shared" si="56"/>
        <v>-871.1413899999999</v>
      </c>
      <c r="R123" s="74">
        <f t="shared" si="56"/>
        <v>-871.1413899999999</v>
      </c>
      <c r="S123" s="74">
        <f t="shared" si="56"/>
        <v>-871.1413899999999</v>
      </c>
      <c r="T123" s="74">
        <f t="shared" si="56"/>
        <v>-871.1413899999999</v>
      </c>
      <c r="U123" s="74">
        <f t="shared" si="56"/>
        <v>-871.1413899999999</v>
      </c>
      <c r="V123" s="74">
        <f t="shared" si="56"/>
        <v>-871.1413899999999</v>
      </c>
      <c r="W123" s="74">
        <f t="shared" si="56"/>
        <v>-871.1413899999999</v>
      </c>
      <c r="X123" s="74">
        <f t="shared" si="56"/>
        <v>-871.1413899999999</v>
      </c>
      <c r="Y123" s="74">
        <f t="shared" si="56"/>
        <v>-871.1413899999999</v>
      </c>
      <c r="Z123" s="74">
        <f t="shared" si="56"/>
        <v>-871.1413899999999</v>
      </c>
      <c r="AA123" s="74">
        <f t="shared" si="56"/>
        <v>-871.1413899999999</v>
      </c>
      <c r="AB123" s="74">
        <f t="shared" si="56"/>
        <v>-871.1413899999999</v>
      </c>
      <c r="AC123" s="74">
        <f t="shared" si="56"/>
        <v>-871.1413899999999</v>
      </c>
      <c r="AD123" s="74">
        <f t="shared" si="56"/>
        <v>-871.1413899999999</v>
      </c>
      <c r="AE123" s="74">
        <f t="shared" si="56"/>
        <v>-871.1413899999999</v>
      </c>
      <c r="AF123" s="74">
        <f t="shared" si="56"/>
        <v>-871.1413899999999</v>
      </c>
      <c r="AG123" s="74">
        <f t="shared" si="56"/>
        <v>-871.1413899999999</v>
      </c>
      <c r="AH123" s="74">
        <f t="shared" si="56"/>
        <v>-871.1413899999999</v>
      </c>
      <c r="AI123" s="75">
        <f t="shared" si="56"/>
        <v>-871.1413899999999</v>
      </c>
    </row>
    <row r="124" spans="2:35" ht="9">
      <c r="B124" s="70" t="s">
        <v>158</v>
      </c>
      <c r="C124" s="76" t="s">
        <v>159</v>
      </c>
      <c r="D124" s="77"/>
      <c r="E124" s="78">
        <f aca="true" t="shared" si="57" ref="E124:AI124">E94</f>
        <v>0</v>
      </c>
      <c r="F124" s="79">
        <f t="shared" si="57"/>
        <v>0</v>
      </c>
      <c r="G124" s="184">
        <f t="shared" si="57"/>
        <v>0</v>
      </c>
      <c r="H124" s="78">
        <f t="shared" si="57"/>
        <v>0</v>
      </c>
      <c r="I124" s="136">
        <f t="shared" si="57"/>
        <v>0</v>
      </c>
      <c r="J124" s="79">
        <f t="shared" si="57"/>
        <v>0</v>
      </c>
      <c r="K124" s="79">
        <f t="shared" si="57"/>
        <v>0</v>
      </c>
      <c r="L124" s="79">
        <f t="shared" si="57"/>
        <v>0</v>
      </c>
      <c r="M124" s="79">
        <f t="shared" si="57"/>
        <v>0</v>
      </c>
      <c r="N124" s="79">
        <f t="shared" si="57"/>
        <v>0</v>
      </c>
      <c r="O124" s="79">
        <f t="shared" si="57"/>
        <v>0</v>
      </c>
      <c r="P124" s="79">
        <f t="shared" si="57"/>
        <v>0</v>
      </c>
      <c r="Q124" s="79">
        <f t="shared" si="57"/>
        <v>0</v>
      </c>
      <c r="R124" s="79">
        <f t="shared" si="57"/>
        <v>0</v>
      </c>
      <c r="S124" s="79">
        <f t="shared" si="57"/>
        <v>0</v>
      </c>
      <c r="T124" s="79">
        <f t="shared" si="57"/>
        <v>0</v>
      </c>
      <c r="U124" s="79">
        <f t="shared" si="57"/>
        <v>0</v>
      </c>
      <c r="V124" s="79">
        <f t="shared" si="57"/>
        <v>0</v>
      </c>
      <c r="W124" s="79">
        <f t="shared" si="57"/>
        <v>0</v>
      </c>
      <c r="X124" s="79">
        <f t="shared" si="57"/>
        <v>0</v>
      </c>
      <c r="Y124" s="79">
        <f t="shared" si="57"/>
        <v>0</v>
      </c>
      <c r="Z124" s="79">
        <f t="shared" si="57"/>
        <v>0</v>
      </c>
      <c r="AA124" s="79">
        <f t="shared" si="57"/>
        <v>0</v>
      </c>
      <c r="AB124" s="79">
        <f t="shared" si="57"/>
        <v>0</v>
      </c>
      <c r="AC124" s="79">
        <f t="shared" si="57"/>
        <v>0</v>
      </c>
      <c r="AD124" s="79">
        <f t="shared" si="57"/>
        <v>0</v>
      </c>
      <c r="AE124" s="79">
        <f t="shared" si="57"/>
        <v>0</v>
      </c>
      <c r="AF124" s="79">
        <f t="shared" si="57"/>
        <v>0</v>
      </c>
      <c r="AG124" s="79">
        <f t="shared" si="57"/>
        <v>0</v>
      </c>
      <c r="AH124" s="79">
        <f t="shared" si="57"/>
        <v>0</v>
      </c>
      <c r="AI124" s="80">
        <f t="shared" si="57"/>
        <v>0</v>
      </c>
    </row>
    <row r="125" spans="2:35" ht="9">
      <c r="B125" s="70"/>
      <c r="C125" s="76" t="s">
        <v>70</v>
      </c>
      <c r="D125" s="77"/>
      <c r="E125" s="78">
        <f aca="true" t="shared" si="58" ref="E125:AI125">E102</f>
        <v>0</v>
      </c>
      <c r="F125" s="79">
        <f t="shared" si="58"/>
        <v>0</v>
      </c>
      <c r="G125" s="184">
        <f t="shared" si="58"/>
        <v>0</v>
      </c>
      <c r="H125" s="78">
        <f t="shared" si="58"/>
        <v>0</v>
      </c>
      <c r="I125" s="136">
        <f t="shared" si="58"/>
        <v>0</v>
      </c>
      <c r="J125" s="79">
        <f t="shared" si="58"/>
        <v>0</v>
      </c>
      <c r="K125" s="79">
        <f t="shared" si="58"/>
        <v>0</v>
      </c>
      <c r="L125" s="79">
        <f t="shared" si="58"/>
        <v>0</v>
      </c>
      <c r="M125" s="79">
        <f t="shared" si="58"/>
        <v>0</v>
      </c>
      <c r="N125" s="79">
        <f t="shared" si="58"/>
        <v>0</v>
      </c>
      <c r="O125" s="79">
        <f t="shared" si="58"/>
        <v>0</v>
      </c>
      <c r="P125" s="79">
        <f t="shared" si="58"/>
        <v>0</v>
      </c>
      <c r="Q125" s="79">
        <f t="shared" si="58"/>
        <v>0</v>
      </c>
      <c r="R125" s="79">
        <f t="shared" si="58"/>
        <v>0</v>
      </c>
      <c r="S125" s="79">
        <f t="shared" si="58"/>
        <v>0</v>
      </c>
      <c r="T125" s="79">
        <f t="shared" si="58"/>
        <v>0</v>
      </c>
      <c r="U125" s="79">
        <f t="shared" si="58"/>
        <v>0</v>
      </c>
      <c r="V125" s="79">
        <f t="shared" si="58"/>
        <v>0</v>
      </c>
      <c r="W125" s="79">
        <f t="shared" si="58"/>
        <v>0</v>
      </c>
      <c r="X125" s="79">
        <f t="shared" si="58"/>
        <v>0</v>
      </c>
      <c r="Y125" s="79">
        <f t="shared" si="58"/>
        <v>0</v>
      </c>
      <c r="Z125" s="79">
        <f t="shared" si="58"/>
        <v>0</v>
      </c>
      <c r="AA125" s="79">
        <f t="shared" si="58"/>
        <v>0</v>
      </c>
      <c r="AB125" s="79">
        <f t="shared" si="58"/>
        <v>0</v>
      </c>
      <c r="AC125" s="79">
        <f t="shared" si="58"/>
        <v>0</v>
      </c>
      <c r="AD125" s="79">
        <f t="shared" si="58"/>
        <v>0</v>
      </c>
      <c r="AE125" s="79">
        <f t="shared" si="58"/>
        <v>0</v>
      </c>
      <c r="AF125" s="79">
        <f t="shared" si="58"/>
        <v>0</v>
      </c>
      <c r="AG125" s="79">
        <f t="shared" si="58"/>
        <v>0</v>
      </c>
      <c r="AH125" s="79">
        <f t="shared" si="58"/>
        <v>0</v>
      </c>
      <c r="AI125" s="80">
        <f t="shared" si="58"/>
        <v>0</v>
      </c>
    </row>
    <row r="126" spans="2:35" ht="9">
      <c r="B126" s="70"/>
      <c r="C126" s="76" t="s">
        <v>86</v>
      </c>
      <c r="D126" s="77"/>
      <c r="E126" s="78">
        <f aca="true" t="shared" si="59" ref="E126:AI126">E103</f>
        <v>0</v>
      </c>
      <c r="F126" s="79">
        <f t="shared" si="59"/>
        <v>0</v>
      </c>
      <c r="G126" s="184">
        <f t="shared" si="59"/>
        <v>0</v>
      </c>
      <c r="H126" s="78">
        <f t="shared" si="59"/>
        <v>0</v>
      </c>
      <c r="I126" s="136">
        <f t="shared" si="59"/>
        <v>0</v>
      </c>
      <c r="J126" s="79">
        <f t="shared" si="59"/>
        <v>0</v>
      </c>
      <c r="K126" s="79">
        <f t="shared" si="59"/>
        <v>0</v>
      </c>
      <c r="L126" s="79">
        <f t="shared" si="59"/>
        <v>0</v>
      </c>
      <c r="M126" s="79">
        <f t="shared" si="59"/>
        <v>0</v>
      </c>
      <c r="N126" s="79">
        <f t="shared" si="59"/>
        <v>0</v>
      </c>
      <c r="O126" s="79">
        <f t="shared" si="59"/>
        <v>0</v>
      </c>
      <c r="P126" s="79">
        <f t="shared" si="59"/>
        <v>0</v>
      </c>
      <c r="Q126" s="79">
        <f t="shared" si="59"/>
        <v>0</v>
      </c>
      <c r="R126" s="79">
        <f t="shared" si="59"/>
        <v>0</v>
      </c>
      <c r="S126" s="79">
        <f t="shared" si="59"/>
        <v>0</v>
      </c>
      <c r="T126" s="79">
        <f t="shared" si="59"/>
        <v>0</v>
      </c>
      <c r="U126" s="79">
        <f t="shared" si="59"/>
        <v>0</v>
      </c>
      <c r="V126" s="79">
        <f t="shared" si="59"/>
        <v>0</v>
      </c>
      <c r="W126" s="79">
        <f t="shared" si="59"/>
        <v>0</v>
      </c>
      <c r="X126" s="79">
        <f t="shared" si="59"/>
        <v>0</v>
      </c>
      <c r="Y126" s="79">
        <f t="shared" si="59"/>
        <v>0</v>
      </c>
      <c r="Z126" s="79">
        <f t="shared" si="59"/>
        <v>0</v>
      </c>
      <c r="AA126" s="79">
        <f t="shared" si="59"/>
        <v>0</v>
      </c>
      <c r="AB126" s="79">
        <f t="shared" si="59"/>
        <v>0</v>
      </c>
      <c r="AC126" s="79">
        <f t="shared" si="59"/>
        <v>0</v>
      </c>
      <c r="AD126" s="79">
        <f t="shared" si="59"/>
        <v>0</v>
      </c>
      <c r="AE126" s="79">
        <f t="shared" si="59"/>
        <v>0</v>
      </c>
      <c r="AF126" s="79">
        <f t="shared" si="59"/>
        <v>0</v>
      </c>
      <c r="AG126" s="79">
        <f t="shared" si="59"/>
        <v>0</v>
      </c>
      <c r="AH126" s="79">
        <f t="shared" si="59"/>
        <v>0</v>
      </c>
      <c r="AI126" s="80">
        <f t="shared" si="59"/>
        <v>0</v>
      </c>
    </row>
    <row r="127" spans="2:35" ht="9">
      <c r="B127" s="70"/>
      <c r="C127" s="76" t="s">
        <v>290</v>
      </c>
      <c r="D127" s="77"/>
      <c r="E127" s="78">
        <f aca="true" t="shared" si="60" ref="E127:AI127">E45</f>
        <v>0</v>
      </c>
      <c r="F127" s="79">
        <f t="shared" si="60"/>
        <v>0</v>
      </c>
      <c r="G127" s="184">
        <f t="shared" si="60"/>
        <v>0</v>
      </c>
      <c r="H127" s="78">
        <f t="shared" si="60"/>
        <v>0</v>
      </c>
      <c r="I127" s="136">
        <f t="shared" si="60"/>
        <v>0</v>
      </c>
      <c r="J127" s="79">
        <f t="shared" si="60"/>
        <v>0</v>
      </c>
      <c r="K127" s="79">
        <f t="shared" si="60"/>
        <v>0</v>
      </c>
      <c r="L127" s="79">
        <f t="shared" si="60"/>
        <v>0</v>
      </c>
      <c r="M127" s="79">
        <f t="shared" si="60"/>
        <v>0</v>
      </c>
      <c r="N127" s="79">
        <f t="shared" si="60"/>
        <v>0</v>
      </c>
      <c r="O127" s="79">
        <f t="shared" si="60"/>
        <v>0</v>
      </c>
      <c r="P127" s="79">
        <f t="shared" si="60"/>
        <v>0</v>
      </c>
      <c r="Q127" s="79">
        <f t="shared" si="60"/>
        <v>0</v>
      </c>
      <c r="R127" s="79">
        <f t="shared" si="60"/>
        <v>0</v>
      </c>
      <c r="S127" s="79">
        <f t="shared" si="60"/>
        <v>0</v>
      </c>
      <c r="T127" s="79">
        <f t="shared" si="60"/>
        <v>0</v>
      </c>
      <c r="U127" s="79">
        <f t="shared" si="60"/>
        <v>0</v>
      </c>
      <c r="V127" s="79">
        <f t="shared" si="60"/>
        <v>0</v>
      </c>
      <c r="W127" s="79">
        <f t="shared" si="60"/>
        <v>0</v>
      </c>
      <c r="X127" s="79">
        <f t="shared" si="60"/>
        <v>0</v>
      </c>
      <c r="Y127" s="79">
        <f t="shared" si="60"/>
        <v>0</v>
      </c>
      <c r="Z127" s="79">
        <f t="shared" si="60"/>
        <v>0</v>
      </c>
      <c r="AA127" s="79">
        <f t="shared" si="60"/>
        <v>0</v>
      </c>
      <c r="AB127" s="79">
        <f t="shared" si="60"/>
        <v>0</v>
      </c>
      <c r="AC127" s="79">
        <f t="shared" si="60"/>
        <v>0</v>
      </c>
      <c r="AD127" s="79">
        <f t="shared" si="60"/>
        <v>0</v>
      </c>
      <c r="AE127" s="79">
        <f t="shared" si="60"/>
        <v>0</v>
      </c>
      <c r="AF127" s="79">
        <f t="shared" si="60"/>
        <v>0</v>
      </c>
      <c r="AG127" s="79">
        <f t="shared" si="60"/>
        <v>0</v>
      </c>
      <c r="AH127" s="79">
        <f t="shared" si="60"/>
        <v>0</v>
      </c>
      <c r="AI127" s="80">
        <f t="shared" si="60"/>
        <v>0</v>
      </c>
    </row>
    <row r="128" spans="2:35" ht="9">
      <c r="B128" s="70"/>
      <c r="C128" s="81" t="s">
        <v>90</v>
      </c>
      <c r="D128" s="82"/>
      <c r="E128" s="83">
        <f aca="true" t="shared" si="61" ref="E128:AI128">E101</f>
        <v>0</v>
      </c>
      <c r="F128" s="84">
        <f t="shared" si="61"/>
        <v>0</v>
      </c>
      <c r="G128" s="185">
        <f t="shared" si="61"/>
        <v>0</v>
      </c>
      <c r="H128" s="83">
        <f t="shared" si="61"/>
        <v>0</v>
      </c>
      <c r="I128" s="192">
        <f t="shared" si="61"/>
        <v>0</v>
      </c>
      <c r="J128" s="84">
        <f t="shared" si="61"/>
        <v>0</v>
      </c>
      <c r="K128" s="84">
        <f t="shared" si="61"/>
        <v>0</v>
      </c>
      <c r="L128" s="84">
        <f t="shared" si="61"/>
        <v>0</v>
      </c>
      <c r="M128" s="84">
        <f t="shared" si="61"/>
        <v>0</v>
      </c>
      <c r="N128" s="84">
        <f t="shared" si="61"/>
        <v>0</v>
      </c>
      <c r="O128" s="84">
        <f t="shared" si="61"/>
        <v>0</v>
      </c>
      <c r="P128" s="84">
        <f t="shared" si="61"/>
        <v>0</v>
      </c>
      <c r="Q128" s="84">
        <f t="shared" si="61"/>
        <v>0</v>
      </c>
      <c r="R128" s="84">
        <f t="shared" si="61"/>
        <v>0</v>
      </c>
      <c r="S128" s="84">
        <f t="shared" si="61"/>
        <v>0</v>
      </c>
      <c r="T128" s="84">
        <f t="shared" si="61"/>
        <v>0</v>
      </c>
      <c r="U128" s="84">
        <f t="shared" si="61"/>
        <v>0</v>
      </c>
      <c r="V128" s="84">
        <f t="shared" si="61"/>
        <v>0</v>
      </c>
      <c r="W128" s="84">
        <f t="shared" si="61"/>
        <v>0</v>
      </c>
      <c r="X128" s="84">
        <f t="shared" si="61"/>
        <v>0</v>
      </c>
      <c r="Y128" s="84">
        <f t="shared" si="61"/>
        <v>0</v>
      </c>
      <c r="Z128" s="84">
        <f t="shared" si="61"/>
        <v>0</v>
      </c>
      <c r="AA128" s="84">
        <f t="shared" si="61"/>
        <v>0</v>
      </c>
      <c r="AB128" s="84">
        <f t="shared" si="61"/>
        <v>0</v>
      </c>
      <c r="AC128" s="84">
        <f t="shared" si="61"/>
        <v>0</v>
      </c>
      <c r="AD128" s="84">
        <f t="shared" si="61"/>
        <v>0</v>
      </c>
      <c r="AE128" s="84">
        <f t="shared" si="61"/>
        <v>0</v>
      </c>
      <c r="AF128" s="84">
        <f t="shared" si="61"/>
        <v>0</v>
      </c>
      <c r="AG128" s="84">
        <f t="shared" si="61"/>
        <v>0</v>
      </c>
      <c r="AH128" s="84">
        <f t="shared" si="61"/>
        <v>0</v>
      </c>
      <c r="AI128" s="85">
        <f t="shared" si="61"/>
        <v>0</v>
      </c>
    </row>
    <row r="129" spans="2:35" ht="9">
      <c r="B129" s="70"/>
      <c r="C129" s="50" t="s">
        <v>340</v>
      </c>
      <c r="D129" s="66"/>
      <c r="E129" s="67"/>
      <c r="F129" s="68"/>
      <c r="G129" s="188"/>
      <c r="H129" s="67">
        <f>'E-1-6'!H129*'E-1-1'!$E$44</f>
        <v>0</v>
      </c>
      <c r="I129" s="194">
        <f>'E-1-6'!I129*'E-1-1'!$E$44</f>
        <v>0</v>
      </c>
      <c r="J129" s="68">
        <f>'E-1-6'!J129*'E-1-1'!$E$44</f>
        <v>0</v>
      </c>
      <c r="K129" s="68">
        <f>'E-1-6'!K129*'E-1-1'!$E$44</f>
        <v>0</v>
      </c>
      <c r="L129" s="68">
        <f>'E-1-6'!L129*'E-1-1'!$E$44</f>
        <v>0</v>
      </c>
      <c r="M129" s="68">
        <f>'E-1-6'!M129*'E-1-1'!$E$44</f>
        <v>0</v>
      </c>
      <c r="N129" s="68">
        <f>'E-1-6'!N129*'E-1-1'!$E$44</f>
        <v>0</v>
      </c>
      <c r="O129" s="68">
        <f>'E-1-6'!O129*'E-1-1'!$E$44</f>
        <v>0</v>
      </c>
      <c r="P129" s="68">
        <f>'E-1-6'!P129*'E-1-1'!$E$44</f>
        <v>0</v>
      </c>
      <c r="Q129" s="68">
        <f>'E-1-6'!Q129*'E-1-1'!$E$44</f>
        <v>0</v>
      </c>
      <c r="R129" s="68">
        <f>'E-1-6'!R129*'E-1-1'!$E$44</f>
        <v>0</v>
      </c>
      <c r="S129" s="68">
        <f>'E-1-6'!S129*'E-1-1'!$E$44</f>
        <v>0</v>
      </c>
      <c r="T129" s="68">
        <f>'E-1-6'!T129*'E-1-1'!$E$44</f>
        <v>0</v>
      </c>
      <c r="U129" s="68">
        <f>'E-1-6'!U129*'E-1-1'!$E$44</f>
        <v>0</v>
      </c>
      <c r="V129" s="68">
        <f>'E-1-6'!V129*'E-1-1'!$E$44</f>
        <v>0</v>
      </c>
      <c r="W129" s="68">
        <f>'E-1-6'!W129*'E-1-1'!$E$44</f>
        <v>0</v>
      </c>
      <c r="X129" s="68">
        <f>'E-1-6'!X129*'E-1-1'!$E$44</f>
        <v>0</v>
      </c>
      <c r="Y129" s="68">
        <f>'E-1-6'!Y129*'E-1-1'!$E$44</f>
        <v>0</v>
      </c>
      <c r="Z129" s="68">
        <f>'E-1-6'!Z129*'E-1-1'!$E$44</f>
        <v>0</v>
      </c>
      <c r="AA129" s="68">
        <f>'E-1-6'!AA129*'E-1-1'!$E$44</f>
        <v>0</v>
      </c>
      <c r="AB129" s="68">
        <f>'E-1-6'!AB129*'E-1-1'!$E$44</f>
        <v>0</v>
      </c>
      <c r="AC129" s="68">
        <f>'E-1-6'!AC129*'E-1-1'!$E$44</f>
        <v>0</v>
      </c>
      <c r="AD129" s="68">
        <f>'E-1-6'!AD129*'E-1-1'!$E$44</f>
        <v>0</v>
      </c>
      <c r="AE129" s="68">
        <f>'E-1-6'!AE129*'E-1-1'!$E$44</f>
        <v>0</v>
      </c>
      <c r="AF129" s="68">
        <f>'E-1-6'!AF129*'E-1-1'!$E$44</f>
        <v>0</v>
      </c>
      <c r="AG129" s="68">
        <f>'E-1-6'!AG129*'E-1-1'!$E$44</f>
        <v>0</v>
      </c>
      <c r="AH129" s="68">
        <f>'E-1-6'!AH129*'E-1-1'!$E$44</f>
        <v>0</v>
      </c>
      <c r="AI129" s="69">
        <f>'E-1-6'!AI129*'E-1-1'!$E$44</f>
        <v>0</v>
      </c>
    </row>
    <row r="130" spans="2:35" ht="9">
      <c r="B130" s="70"/>
      <c r="C130" s="50" t="s">
        <v>160</v>
      </c>
      <c r="D130" s="66"/>
      <c r="E130" s="114"/>
      <c r="F130" s="115"/>
      <c r="G130" s="198"/>
      <c r="H130" s="114"/>
      <c r="I130" s="202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6" t="str">
        <f>IF(ISERR(SUM(E123:AI128)/SUM(E129:AI129)),"-",SUM(E123:AI128)/SUM(E129:AI129))</f>
        <v>-</v>
      </c>
    </row>
    <row r="131" spans="2:35" ht="9">
      <c r="B131" s="99"/>
      <c r="C131" s="50" t="s">
        <v>146</v>
      </c>
      <c r="D131" s="66"/>
      <c r="E131" s="114"/>
      <c r="F131" s="115"/>
      <c r="G131" s="198"/>
      <c r="H131" s="114" t="str">
        <f>IF(ISERR(SUM(H123:H128)/H129),"-",SUM(H123:H128)/H129)</f>
        <v>-</v>
      </c>
      <c r="I131" s="202" t="str">
        <f aca="true" t="shared" si="62" ref="I131:AI131">IF(ISERR(SUM(I123:I128)/I129),"-",SUM(I123:I128)/I129)</f>
        <v>-</v>
      </c>
      <c r="J131" s="115" t="str">
        <f t="shared" si="62"/>
        <v>-</v>
      </c>
      <c r="K131" s="115" t="str">
        <f t="shared" si="62"/>
        <v>-</v>
      </c>
      <c r="L131" s="115" t="str">
        <f t="shared" si="62"/>
        <v>-</v>
      </c>
      <c r="M131" s="115" t="str">
        <f t="shared" si="62"/>
        <v>-</v>
      </c>
      <c r="N131" s="115" t="str">
        <f t="shared" si="62"/>
        <v>-</v>
      </c>
      <c r="O131" s="115" t="str">
        <f t="shared" si="62"/>
        <v>-</v>
      </c>
      <c r="P131" s="115" t="str">
        <f t="shared" si="62"/>
        <v>-</v>
      </c>
      <c r="Q131" s="115" t="str">
        <f t="shared" si="62"/>
        <v>-</v>
      </c>
      <c r="R131" s="115" t="str">
        <f t="shared" si="62"/>
        <v>-</v>
      </c>
      <c r="S131" s="115" t="str">
        <f t="shared" si="62"/>
        <v>-</v>
      </c>
      <c r="T131" s="115" t="str">
        <f t="shared" si="62"/>
        <v>-</v>
      </c>
      <c r="U131" s="115" t="str">
        <f t="shared" si="62"/>
        <v>-</v>
      </c>
      <c r="V131" s="115" t="str">
        <f t="shared" si="62"/>
        <v>-</v>
      </c>
      <c r="W131" s="115" t="str">
        <f t="shared" si="62"/>
        <v>-</v>
      </c>
      <c r="X131" s="115" t="str">
        <f t="shared" si="62"/>
        <v>-</v>
      </c>
      <c r="Y131" s="115" t="str">
        <f t="shared" si="62"/>
        <v>-</v>
      </c>
      <c r="Z131" s="115" t="str">
        <f t="shared" si="62"/>
        <v>-</v>
      </c>
      <c r="AA131" s="115" t="str">
        <f t="shared" si="62"/>
        <v>-</v>
      </c>
      <c r="AB131" s="115" t="str">
        <f t="shared" si="62"/>
        <v>-</v>
      </c>
      <c r="AC131" s="115" t="str">
        <f t="shared" si="62"/>
        <v>-</v>
      </c>
      <c r="AD131" s="115" t="str">
        <f t="shared" si="62"/>
        <v>-</v>
      </c>
      <c r="AE131" s="115" t="str">
        <f t="shared" si="62"/>
        <v>-</v>
      </c>
      <c r="AF131" s="115" t="str">
        <f t="shared" si="62"/>
        <v>-</v>
      </c>
      <c r="AG131" s="115" t="str">
        <f t="shared" si="62"/>
        <v>-</v>
      </c>
      <c r="AH131" s="115" t="str">
        <f t="shared" si="62"/>
        <v>-</v>
      </c>
      <c r="AI131" s="116" t="str">
        <f t="shared" si="62"/>
        <v>-</v>
      </c>
    </row>
    <row r="132" spans="2:25" ht="9">
      <c r="B132" s="46"/>
      <c r="C132" s="46"/>
      <c r="D132" s="46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2:25" s="1" customFormat="1" ht="12" hidden="1">
      <c r="B133" s="43" t="s">
        <v>247</v>
      </c>
      <c r="C133" s="43"/>
      <c r="D133" s="43"/>
      <c r="E133" s="117"/>
      <c r="F133" s="117"/>
      <c r="G133" s="117" t="b">
        <v>0</v>
      </c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</row>
    <row r="134" spans="2:35" ht="9" hidden="1">
      <c r="B134" s="46"/>
      <c r="C134" s="46"/>
      <c r="D134" s="46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AI134" s="48" t="s">
        <v>248</v>
      </c>
    </row>
    <row r="135" spans="2:35" ht="9" hidden="1">
      <c r="B135" s="49"/>
      <c r="C135" s="50"/>
      <c r="D135" s="51" t="s">
        <v>289</v>
      </c>
      <c r="E135" s="52">
        <v>-2</v>
      </c>
      <c r="F135" s="53">
        <v>-1</v>
      </c>
      <c r="G135" s="181">
        <v>0</v>
      </c>
      <c r="H135" s="52">
        <v>1</v>
      </c>
      <c r="I135" s="189">
        <v>2</v>
      </c>
      <c r="J135" s="53">
        <v>3</v>
      </c>
      <c r="K135" s="53">
        <v>4</v>
      </c>
      <c r="L135" s="53">
        <v>5</v>
      </c>
      <c r="M135" s="53">
        <v>6</v>
      </c>
      <c r="N135" s="53">
        <v>7</v>
      </c>
      <c r="O135" s="53">
        <v>8</v>
      </c>
      <c r="P135" s="53">
        <v>9</v>
      </c>
      <c r="Q135" s="53">
        <v>10</v>
      </c>
      <c r="R135" s="53">
        <v>11</v>
      </c>
      <c r="S135" s="53">
        <v>12</v>
      </c>
      <c r="T135" s="53">
        <v>13</v>
      </c>
      <c r="U135" s="53">
        <v>14</v>
      </c>
      <c r="V135" s="53">
        <v>15</v>
      </c>
      <c r="W135" s="53">
        <v>16</v>
      </c>
      <c r="X135" s="53">
        <v>17</v>
      </c>
      <c r="Y135" s="53">
        <v>18</v>
      </c>
      <c r="Z135" s="53">
        <v>19</v>
      </c>
      <c r="AA135" s="53">
        <v>20</v>
      </c>
      <c r="AB135" s="53">
        <v>21</v>
      </c>
      <c r="AC135" s="53">
        <v>22</v>
      </c>
      <c r="AD135" s="53">
        <v>23</v>
      </c>
      <c r="AE135" s="53">
        <v>24</v>
      </c>
      <c r="AF135" s="53">
        <v>25</v>
      </c>
      <c r="AG135" s="53">
        <v>26</v>
      </c>
      <c r="AH135" s="53">
        <v>27</v>
      </c>
      <c r="AI135" s="54">
        <v>28</v>
      </c>
    </row>
    <row r="136" spans="2:35" ht="9" hidden="1">
      <c r="B136" s="49" t="s">
        <v>131</v>
      </c>
      <c r="C136" s="50"/>
      <c r="D136" s="66"/>
      <c r="E136" s="67">
        <f aca="true" t="shared" si="63" ref="E136:AI136">E69</f>
        <v>0</v>
      </c>
      <c r="F136" s="68">
        <f t="shared" si="63"/>
        <v>-871.1413899999999</v>
      </c>
      <c r="G136" s="188">
        <f t="shared" si="63"/>
        <v>-871.1413899999999</v>
      </c>
      <c r="H136" s="67">
        <f t="shared" si="63"/>
        <v>-871.1413899999999</v>
      </c>
      <c r="I136" s="194">
        <f t="shared" si="63"/>
        <v>-871.1413899999999</v>
      </c>
      <c r="J136" s="68">
        <f t="shared" si="63"/>
        <v>-871.1413899999999</v>
      </c>
      <c r="K136" s="68">
        <f t="shared" si="63"/>
        <v>-871.1413899999999</v>
      </c>
      <c r="L136" s="68">
        <f t="shared" si="63"/>
        <v>-871.1413899999999</v>
      </c>
      <c r="M136" s="68">
        <f t="shared" si="63"/>
        <v>-871.1413899999999</v>
      </c>
      <c r="N136" s="68">
        <f t="shared" si="63"/>
        <v>-871.1413899999999</v>
      </c>
      <c r="O136" s="68">
        <f t="shared" si="63"/>
        <v>-871.1413899999999</v>
      </c>
      <c r="P136" s="68">
        <f t="shared" si="63"/>
        <v>-871.1413899999999</v>
      </c>
      <c r="Q136" s="68">
        <f t="shared" si="63"/>
        <v>-871.1413899999999</v>
      </c>
      <c r="R136" s="68">
        <f t="shared" si="63"/>
        <v>-871.1413899999999</v>
      </c>
      <c r="S136" s="68">
        <f t="shared" si="63"/>
        <v>-871.1413899999999</v>
      </c>
      <c r="T136" s="68">
        <f t="shared" si="63"/>
        <v>-871.1413899999999</v>
      </c>
      <c r="U136" s="68">
        <f t="shared" si="63"/>
        <v>-871.1413899999999</v>
      </c>
      <c r="V136" s="68">
        <f t="shared" si="63"/>
        <v>-871.1413899999999</v>
      </c>
      <c r="W136" s="68">
        <f t="shared" si="63"/>
        <v>-871.1413899999999</v>
      </c>
      <c r="X136" s="68">
        <f t="shared" si="63"/>
        <v>-871.1413899999999</v>
      </c>
      <c r="Y136" s="68">
        <f t="shared" si="63"/>
        <v>-871.1413899999999</v>
      </c>
      <c r="Z136" s="68">
        <f t="shared" si="63"/>
        <v>-871.1413899999999</v>
      </c>
      <c r="AA136" s="68">
        <f t="shared" si="63"/>
        <v>-871.1413899999999</v>
      </c>
      <c r="AB136" s="68">
        <f t="shared" si="63"/>
        <v>-871.1413899999999</v>
      </c>
      <c r="AC136" s="68">
        <f t="shared" si="63"/>
        <v>-871.1413899999999</v>
      </c>
      <c r="AD136" s="68">
        <f t="shared" si="63"/>
        <v>-871.1413899999999</v>
      </c>
      <c r="AE136" s="68">
        <f t="shared" si="63"/>
        <v>-871.1413899999999</v>
      </c>
      <c r="AF136" s="68">
        <f t="shared" si="63"/>
        <v>-871.1413899999999</v>
      </c>
      <c r="AG136" s="68">
        <f t="shared" si="63"/>
        <v>-871.1413899999999</v>
      </c>
      <c r="AH136" s="68">
        <f t="shared" si="63"/>
        <v>-871.1413899999999</v>
      </c>
      <c r="AI136" s="69">
        <f t="shared" si="63"/>
        <v>-871.1413899999999</v>
      </c>
    </row>
    <row r="137" spans="2:35" ht="9" hidden="1">
      <c r="B137" s="49" t="s">
        <v>115</v>
      </c>
      <c r="C137" s="50"/>
      <c r="D137" s="66"/>
      <c r="E137" s="67">
        <f aca="true" t="shared" si="64" ref="E137:AI137">E45</f>
        <v>0</v>
      </c>
      <c r="F137" s="68">
        <f t="shared" si="64"/>
        <v>0</v>
      </c>
      <c r="G137" s="188">
        <f t="shared" si="64"/>
        <v>0</v>
      </c>
      <c r="H137" s="67">
        <f t="shared" si="64"/>
        <v>0</v>
      </c>
      <c r="I137" s="194">
        <f t="shared" si="64"/>
        <v>0</v>
      </c>
      <c r="J137" s="68">
        <f t="shared" si="64"/>
        <v>0</v>
      </c>
      <c r="K137" s="68">
        <f t="shared" si="64"/>
        <v>0</v>
      </c>
      <c r="L137" s="68">
        <f t="shared" si="64"/>
        <v>0</v>
      </c>
      <c r="M137" s="68">
        <f t="shared" si="64"/>
        <v>0</v>
      </c>
      <c r="N137" s="68">
        <f t="shared" si="64"/>
        <v>0</v>
      </c>
      <c r="O137" s="68">
        <f t="shared" si="64"/>
        <v>0</v>
      </c>
      <c r="P137" s="68">
        <f t="shared" si="64"/>
        <v>0</v>
      </c>
      <c r="Q137" s="68">
        <f t="shared" si="64"/>
        <v>0</v>
      </c>
      <c r="R137" s="68">
        <f t="shared" si="64"/>
        <v>0</v>
      </c>
      <c r="S137" s="68">
        <f t="shared" si="64"/>
        <v>0</v>
      </c>
      <c r="T137" s="68">
        <f t="shared" si="64"/>
        <v>0</v>
      </c>
      <c r="U137" s="68">
        <f t="shared" si="64"/>
        <v>0</v>
      </c>
      <c r="V137" s="68">
        <f t="shared" si="64"/>
        <v>0</v>
      </c>
      <c r="W137" s="68">
        <f t="shared" si="64"/>
        <v>0</v>
      </c>
      <c r="X137" s="68">
        <f t="shared" si="64"/>
        <v>0</v>
      </c>
      <c r="Y137" s="68">
        <f t="shared" si="64"/>
        <v>0</v>
      </c>
      <c r="Z137" s="68">
        <f t="shared" si="64"/>
        <v>0</v>
      </c>
      <c r="AA137" s="68">
        <f t="shared" si="64"/>
        <v>0</v>
      </c>
      <c r="AB137" s="68">
        <f t="shared" si="64"/>
        <v>0</v>
      </c>
      <c r="AC137" s="68">
        <f t="shared" si="64"/>
        <v>0</v>
      </c>
      <c r="AD137" s="68">
        <f t="shared" si="64"/>
        <v>0</v>
      </c>
      <c r="AE137" s="68">
        <f t="shared" si="64"/>
        <v>0</v>
      </c>
      <c r="AF137" s="68">
        <f t="shared" si="64"/>
        <v>0</v>
      </c>
      <c r="AG137" s="68">
        <f t="shared" si="64"/>
        <v>0</v>
      </c>
      <c r="AH137" s="68">
        <f t="shared" si="64"/>
        <v>0</v>
      </c>
      <c r="AI137" s="69">
        <f t="shared" si="64"/>
        <v>0</v>
      </c>
    </row>
    <row r="138" spans="2:35" ht="9" hidden="1">
      <c r="B138" s="49" t="s">
        <v>91</v>
      </c>
      <c r="C138" s="50"/>
      <c r="D138" s="66"/>
      <c r="E138" s="67">
        <f aca="true" t="shared" si="65" ref="E138:AI138">MAX(E136+E137,0)*$D76</f>
        <v>0</v>
      </c>
      <c r="F138" s="68">
        <f t="shared" si="65"/>
        <v>0</v>
      </c>
      <c r="G138" s="188">
        <f t="shared" si="65"/>
        <v>0</v>
      </c>
      <c r="H138" s="67">
        <f t="shared" si="65"/>
        <v>0</v>
      </c>
      <c r="I138" s="194">
        <f t="shared" si="65"/>
        <v>0</v>
      </c>
      <c r="J138" s="68">
        <f t="shared" si="65"/>
        <v>0</v>
      </c>
      <c r="K138" s="68">
        <f t="shared" si="65"/>
        <v>0</v>
      </c>
      <c r="L138" s="68">
        <f t="shared" si="65"/>
        <v>0</v>
      </c>
      <c r="M138" s="68">
        <f t="shared" si="65"/>
        <v>0</v>
      </c>
      <c r="N138" s="68">
        <f t="shared" si="65"/>
        <v>0</v>
      </c>
      <c r="O138" s="68">
        <f t="shared" si="65"/>
        <v>0</v>
      </c>
      <c r="P138" s="68">
        <f t="shared" si="65"/>
        <v>0</v>
      </c>
      <c r="Q138" s="68">
        <f t="shared" si="65"/>
        <v>0</v>
      </c>
      <c r="R138" s="68">
        <f t="shared" si="65"/>
        <v>0</v>
      </c>
      <c r="S138" s="68">
        <f t="shared" si="65"/>
        <v>0</v>
      </c>
      <c r="T138" s="68">
        <f t="shared" si="65"/>
        <v>0</v>
      </c>
      <c r="U138" s="68">
        <f t="shared" si="65"/>
        <v>0</v>
      </c>
      <c r="V138" s="68">
        <f t="shared" si="65"/>
        <v>0</v>
      </c>
      <c r="W138" s="68">
        <f t="shared" si="65"/>
        <v>0</v>
      </c>
      <c r="X138" s="68">
        <f t="shared" si="65"/>
        <v>0</v>
      </c>
      <c r="Y138" s="68">
        <f t="shared" si="65"/>
        <v>0</v>
      </c>
      <c r="Z138" s="68">
        <f t="shared" si="65"/>
        <v>0</v>
      </c>
      <c r="AA138" s="68">
        <f t="shared" si="65"/>
        <v>0</v>
      </c>
      <c r="AB138" s="68">
        <f t="shared" si="65"/>
        <v>0</v>
      </c>
      <c r="AC138" s="68">
        <f t="shared" si="65"/>
        <v>0</v>
      </c>
      <c r="AD138" s="68">
        <f t="shared" si="65"/>
        <v>0</v>
      </c>
      <c r="AE138" s="68">
        <f t="shared" si="65"/>
        <v>0</v>
      </c>
      <c r="AF138" s="68">
        <f t="shared" si="65"/>
        <v>0</v>
      </c>
      <c r="AG138" s="68">
        <f t="shared" si="65"/>
        <v>0</v>
      </c>
      <c r="AH138" s="68">
        <f t="shared" si="65"/>
        <v>0</v>
      </c>
      <c r="AI138" s="69">
        <f t="shared" si="65"/>
        <v>0</v>
      </c>
    </row>
    <row r="139" spans="2:35" ht="9" hidden="1">
      <c r="B139" s="49" t="s">
        <v>132</v>
      </c>
      <c r="C139" s="50"/>
      <c r="D139" s="66"/>
      <c r="E139" s="67">
        <f aca="true" t="shared" si="66" ref="E139:AI139">E136+E137-E138</f>
        <v>0</v>
      </c>
      <c r="F139" s="68">
        <f t="shared" si="66"/>
        <v>-871.1413899999999</v>
      </c>
      <c r="G139" s="188">
        <f t="shared" si="66"/>
        <v>-871.1413899999999</v>
      </c>
      <c r="H139" s="67">
        <f t="shared" si="66"/>
        <v>-871.1413899999999</v>
      </c>
      <c r="I139" s="194">
        <f t="shared" si="66"/>
        <v>-871.1413899999999</v>
      </c>
      <c r="J139" s="68">
        <f t="shared" si="66"/>
        <v>-871.1413899999999</v>
      </c>
      <c r="K139" s="68">
        <f t="shared" si="66"/>
        <v>-871.1413899999999</v>
      </c>
      <c r="L139" s="68">
        <f t="shared" si="66"/>
        <v>-871.1413899999999</v>
      </c>
      <c r="M139" s="68">
        <f t="shared" si="66"/>
        <v>-871.1413899999999</v>
      </c>
      <c r="N139" s="68">
        <f t="shared" si="66"/>
        <v>-871.1413899999999</v>
      </c>
      <c r="O139" s="68">
        <f t="shared" si="66"/>
        <v>-871.1413899999999</v>
      </c>
      <c r="P139" s="68">
        <f t="shared" si="66"/>
        <v>-871.1413899999999</v>
      </c>
      <c r="Q139" s="68">
        <f t="shared" si="66"/>
        <v>-871.1413899999999</v>
      </c>
      <c r="R139" s="68">
        <f t="shared" si="66"/>
        <v>-871.1413899999999</v>
      </c>
      <c r="S139" s="68">
        <f t="shared" si="66"/>
        <v>-871.1413899999999</v>
      </c>
      <c r="T139" s="68">
        <f t="shared" si="66"/>
        <v>-871.1413899999999</v>
      </c>
      <c r="U139" s="68">
        <f t="shared" si="66"/>
        <v>-871.1413899999999</v>
      </c>
      <c r="V139" s="68">
        <f t="shared" si="66"/>
        <v>-871.1413899999999</v>
      </c>
      <c r="W139" s="68">
        <f t="shared" si="66"/>
        <v>-871.1413899999999</v>
      </c>
      <c r="X139" s="68">
        <f t="shared" si="66"/>
        <v>-871.1413899999999</v>
      </c>
      <c r="Y139" s="68">
        <f t="shared" si="66"/>
        <v>-871.1413899999999</v>
      </c>
      <c r="Z139" s="68">
        <f t="shared" si="66"/>
        <v>-871.1413899999999</v>
      </c>
      <c r="AA139" s="68">
        <f t="shared" si="66"/>
        <v>-871.1413899999999</v>
      </c>
      <c r="AB139" s="68">
        <f t="shared" si="66"/>
        <v>-871.1413899999999</v>
      </c>
      <c r="AC139" s="68">
        <f t="shared" si="66"/>
        <v>-871.1413899999999</v>
      </c>
      <c r="AD139" s="68">
        <f t="shared" si="66"/>
        <v>-871.1413899999999</v>
      </c>
      <c r="AE139" s="68">
        <f t="shared" si="66"/>
        <v>-871.1413899999999</v>
      </c>
      <c r="AF139" s="68">
        <f t="shared" si="66"/>
        <v>-871.1413899999999</v>
      </c>
      <c r="AG139" s="68">
        <f t="shared" si="66"/>
        <v>-871.1413899999999</v>
      </c>
      <c r="AH139" s="68">
        <f t="shared" si="66"/>
        <v>-871.1413899999999</v>
      </c>
      <c r="AI139" s="69">
        <f t="shared" si="66"/>
        <v>-871.1413899999999</v>
      </c>
    </row>
    <row r="140" spans="2:26" ht="9" hidden="1">
      <c r="B140" s="46"/>
      <c r="C140" s="46"/>
      <c r="D140" s="46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2:26" ht="9" hidden="1">
      <c r="B141" s="49" t="s">
        <v>92</v>
      </c>
      <c r="C141" s="66"/>
      <c r="D141" s="118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2:26" ht="9" hidden="1">
      <c r="B142" s="49" t="s">
        <v>93</v>
      </c>
      <c r="C142" s="66"/>
      <c r="D142" s="119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2:26" ht="9" hidden="1">
      <c r="B143" s="49" t="s">
        <v>94</v>
      </c>
      <c r="C143" s="66"/>
      <c r="D143" s="119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2:26" ht="9" hidden="1">
      <c r="B144" s="49" t="s">
        <v>95</v>
      </c>
      <c r="C144" s="66"/>
      <c r="D144" s="119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2:26" ht="9" hidden="1">
      <c r="B145" s="49" t="s">
        <v>96</v>
      </c>
      <c r="C145" s="66"/>
      <c r="D145" s="118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rowBreaks count="1" manualBreakCount="1">
    <brk id="8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B1:AJ145"/>
  <sheetViews>
    <sheetView zoomScale="150" zoomScaleNormal="150" zoomScaleSheetLayoutView="75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1.75390625" style="44" customWidth="1"/>
    <col min="2" max="2" width="6.75390625" style="44" customWidth="1"/>
    <col min="3" max="4" width="8.75390625" style="44" customWidth="1"/>
    <col min="5" max="36" width="5.75390625" style="44" customWidth="1"/>
    <col min="37" max="16384" width="10.75390625" style="44" customWidth="1"/>
  </cols>
  <sheetData>
    <row r="1" ht="8.25">
      <c r="C1" s="45"/>
    </row>
    <row r="2" ht="8.25">
      <c r="C2" s="45"/>
    </row>
    <row r="3" ht="8.25"/>
    <row r="4" spans="2:26" s="1" customFormat="1" ht="12.75">
      <c r="B4" s="43" t="s">
        <v>125</v>
      </c>
      <c r="C4" s="43"/>
      <c r="D4" s="43"/>
      <c r="E4" s="43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2:35" ht="9">
      <c r="B5" s="46"/>
      <c r="C5" s="46"/>
      <c r="D5" s="46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I5" s="48" t="s">
        <v>148</v>
      </c>
    </row>
    <row r="6" spans="2:35" ht="9">
      <c r="B6" s="49"/>
      <c r="C6" s="50"/>
      <c r="D6" s="51" t="s">
        <v>289</v>
      </c>
      <c r="E6" s="52">
        <v>-2</v>
      </c>
      <c r="F6" s="53">
        <v>-1</v>
      </c>
      <c r="G6" s="181">
        <v>0</v>
      </c>
      <c r="H6" s="52">
        <v>1</v>
      </c>
      <c r="I6" s="189">
        <v>2</v>
      </c>
      <c r="J6" s="53">
        <v>3</v>
      </c>
      <c r="K6" s="53">
        <v>4</v>
      </c>
      <c r="L6" s="53">
        <v>5</v>
      </c>
      <c r="M6" s="53">
        <v>6</v>
      </c>
      <c r="N6" s="53">
        <v>7</v>
      </c>
      <c r="O6" s="53">
        <v>8</v>
      </c>
      <c r="P6" s="53">
        <v>9</v>
      </c>
      <c r="Q6" s="53">
        <v>10</v>
      </c>
      <c r="R6" s="53">
        <v>11</v>
      </c>
      <c r="S6" s="53">
        <v>12</v>
      </c>
      <c r="T6" s="53">
        <v>13</v>
      </c>
      <c r="U6" s="53">
        <v>14</v>
      </c>
      <c r="V6" s="53">
        <v>15</v>
      </c>
      <c r="W6" s="53">
        <v>16</v>
      </c>
      <c r="X6" s="53">
        <v>17</v>
      </c>
      <c r="Y6" s="53">
        <v>18</v>
      </c>
      <c r="Z6" s="53">
        <v>19</v>
      </c>
      <c r="AA6" s="53">
        <v>20</v>
      </c>
      <c r="AB6" s="53">
        <v>21</v>
      </c>
      <c r="AC6" s="53">
        <v>22</v>
      </c>
      <c r="AD6" s="53">
        <v>23</v>
      </c>
      <c r="AE6" s="53">
        <v>24</v>
      </c>
      <c r="AF6" s="53">
        <v>25</v>
      </c>
      <c r="AG6" s="53">
        <v>26</v>
      </c>
      <c r="AH6" s="53">
        <v>27</v>
      </c>
      <c r="AI6" s="54">
        <v>28</v>
      </c>
    </row>
    <row r="7" spans="2:35" ht="9">
      <c r="B7" s="55" t="s">
        <v>78</v>
      </c>
      <c r="C7" s="46"/>
      <c r="D7" s="56"/>
      <c r="E7" s="57">
        <f>SUM(E8:E9)</f>
        <v>0</v>
      </c>
      <c r="F7" s="58">
        <f aca="true" t="shared" si="0" ref="F7:AI7">SUM(F8:F12)</f>
        <v>-124.44877000000001</v>
      </c>
      <c r="G7" s="182">
        <f t="shared" si="0"/>
        <v>-248.89754000000002</v>
      </c>
      <c r="H7" s="57">
        <f t="shared" si="0"/>
        <v>-373.34631</v>
      </c>
      <c r="I7" s="190">
        <f t="shared" si="0"/>
        <v>-497.79508000000004</v>
      </c>
      <c r="J7" s="58">
        <f t="shared" si="0"/>
        <v>-622.2438500000001</v>
      </c>
      <c r="K7" s="58">
        <f t="shared" si="0"/>
        <v>-746.69262</v>
      </c>
      <c r="L7" s="58">
        <f t="shared" si="0"/>
        <v>-871.14139</v>
      </c>
      <c r="M7" s="58">
        <f t="shared" si="0"/>
        <v>-995.59016</v>
      </c>
      <c r="N7" s="58">
        <f t="shared" si="0"/>
        <v>-1120.03893</v>
      </c>
      <c r="O7" s="58">
        <f t="shared" si="0"/>
        <v>-1244.4877</v>
      </c>
      <c r="P7" s="58">
        <f t="shared" si="0"/>
        <v>-1368.9364699999999</v>
      </c>
      <c r="Q7" s="58">
        <f t="shared" si="0"/>
        <v>-1493.3852399999998</v>
      </c>
      <c r="R7" s="58">
        <f t="shared" si="0"/>
        <v>-1617.8340099999998</v>
      </c>
      <c r="S7" s="58">
        <f t="shared" si="0"/>
        <v>-1742.2827799999998</v>
      </c>
      <c r="T7" s="58">
        <f t="shared" si="0"/>
        <v>-1866.7315499999997</v>
      </c>
      <c r="U7" s="58">
        <f t="shared" si="0"/>
        <v>-1991.1803199999997</v>
      </c>
      <c r="V7" s="58">
        <f t="shared" si="0"/>
        <v>-2115.62909</v>
      </c>
      <c r="W7" s="58">
        <f t="shared" si="0"/>
        <v>-2240.07786</v>
      </c>
      <c r="X7" s="58">
        <f t="shared" si="0"/>
        <v>-2364.52663</v>
      </c>
      <c r="Y7" s="58">
        <f t="shared" si="0"/>
        <v>-2488.9754</v>
      </c>
      <c r="Z7" s="58">
        <f t="shared" si="0"/>
        <v>-2613.42417</v>
      </c>
      <c r="AA7" s="58">
        <f t="shared" si="0"/>
        <v>-2737.8729399999997</v>
      </c>
      <c r="AB7" s="58">
        <f t="shared" si="0"/>
        <v>-2862.3217099999997</v>
      </c>
      <c r="AC7" s="58">
        <f t="shared" si="0"/>
        <v>-2986.7704799999997</v>
      </c>
      <c r="AD7" s="58">
        <f t="shared" si="0"/>
        <v>-3111.2192499999996</v>
      </c>
      <c r="AE7" s="58">
        <f t="shared" si="0"/>
        <v>-3235.6680199999996</v>
      </c>
      <c r="AF7" s="58">
        <f t="shared" si="0"/>
        <v>-3360.1167899999996</v>
      </c>
      <c r="AG7" s="58">
        <f t="shared" si="0"/>
        <v>-3484.5655599999996</v>
      </c>
      <c r="AH7" s="58">
        <f t="shared" si="0"/>
        <v>-3609.0143299999995</v>
      </c>
      <c r="AI7" s="59">
        <f t="shared" si="0"/>
        <v>-3733.4630999999995</v>
      </c>
    </row>
    <row r="8" spans="2:35" ht="9">
      <c r="B8" s="55"/>
      <c r="C8" s="71" t="s">
        <v>79</v>
      </c>
      <c r="D8" s="72"/>
      <c r="E8" s="73">
        <f aca="true" t="shared" si="1" ref="E8:AI8">E108</f>
        <v>0</v>
      </c>
      <c r="F8" s="74">
        <f t="shared" si="1"/>
        <v>-124.44877000000001</v>
      </c>
      <c r="G8" s="183">
        <f t="shared" si="1"/>
        <v>-248.89754000000002</v>
      </c>
      <c r="H8" s="73">
        <f t="shared" si="1"/>
        <v>-373.34631</v>
      </c>
      <c r="I8" s="191">
        <f t="shared" si="1"/>
        <v>-497.79508000000004</v>
      </c>
      <c r="J8" s="74">
        <f t="shared" si="1"/>
        <v>-622.2438500000001</v>
      </c>
      <c r="K8" s="74">
        <f t="shared" si="1"/>
        <v>-746.69262</v>
      </c>
      <c r="L8" s="74">
        <f t="shared" si="1"/>
        <v>-871.14139</v>
      </c>
      <c r="M8" s="74">
        <f t="shared" si="1"/>
        <v>-995.59016</v>
      </c>
      <c r="N8" s="74">
        <f t="shared" si="1"/>
        <v>-1120.03893</v>
      </c>
      <c r="O8" s="74">
        <f t="shared" si="1"/>
        <v>-1244.4877</v>
      </c>
      <c r="P8" s="74">
        <f t="shared" si="1"/>
        <v>-1368.9364699999999</v>
      </c>
      <c r="Q8" s="74">
        <f t="shared" si="1"/>
        <v>-1493.3852399999998</v>
      </c>
      <c r="R8" s="74">
        <f t="shared" si="1"/>
        <v>-1617.8340099999998</v>
      </c>
      <c r="S8" s="74">
        <f t="shared" si="1"/>
        <v>-1742.2827799999998</v>
      </c>
      <c r="T8" s="74">
        <f t="shared" si="1"/>
        <v>-1866.7315499999997</v>
      </c>
      <c r="U8" s="74">
        <f t="shared" si="1"/>
        <v>-1991.1803199999997</v>
      </c>
      <c r="V8" s="74">
        <f t="shared" si="1"/>
        <v>-2115.62909</v>
      </c>
      <c r="W8" s="74">
        <f t="shared" si="1"/>
        <v>-2240.07786</v>
      </c>
      <c r="X8" s="74">
        <f t="shared" si="1"/>
        <v>-2364.52663</v>
      </c>
      <c r="Y8" s="74">
        <f t="shared" si="1"/>
        <v>-2488.9754</v>
      </c>
      <c r="Z8" s="74">
        <f t="shared" si="1"/>
        <v>-2613.42417</v>
      </c>
      <c r="AA8" s="74">
        <f t="shared" si="1"/>
        <v>-2737.8729399999997</v>
      </c>
      <c r="AB8" s="74">
        <f t="shared" si="1"/>
        <v>-2862.3217099999997</v>
      </c>
      <c r="AC8" s="74">
        <f t="shared" si="1"/>
        <v>-2986.7704799999997</v>
      </c>
      <c r="AD8" s="74">
        <f t="shared" si="1"/>
        <v>-3111.2192499999996</v>
      </c>
      <c r="AE8" s="74">
        <f t="shared" si="1"/>
        <v>-3235.6680199999996</v>
      </c>
      <c r="AF8" s="74">
        <f t="shared" si="1"/>
        <v>-3360.1167899999996</v>
      </c>
      <c r="AG8" s="74">
        <f t="shared" si="1"/>
        <v>-3484.5655599999996</v>
      </c>
      <c r="AH8" s="74">
        <f t="shared" si="1"/>
        <v>-3609.0143299999995</v>
      </c>
      <c r="AI8" s="75">
        <f t="shared" si="1"/>
        <v>-3733.4630999999995</v>
      </c>
    </row>
    <row r="9" spans="2:35" ht="9">
      <c r="B9" s="55"/>
      <c r="C9" s="76" t="s">
        <v>80</v>
      </c>
      <c r="D9" s="77"/>
      <c r="E9" s="78">
        <f>-SUM($E$95:E$95)-SUM($E90:E90)</f>
        <v>0</v>
      </c>
      <c r="F9" s="79">
        <f>-SUM($E$95:F$95)-SUM($E90:F90)</f>
        <v>0</v>
      </c>
      <c r="G9" s="184">
        <f>-SUM($E$95:G$95)-SUM($E90:G90)</f>
        <v>0</v>
      </c>
      <c r="H9" s="78">
        <f>-SUM($E$95:H$95)-SUM($E90:H90)</f>
        <v>0</v>
      </c>
      <c r="I9" s="136">
        <f>-SUM($E$95:I$95)-SUM($E90:I90)</f>
        <v>0</v>
      </c>
      <c r="J9" s="79">
        <f>-SUM($E$95:J$95)-SUM($E90:J90)</f>
        <v>0</v>
      </c>
      <c r="K9" s="79">
        <f>-SUM($E$95:K$95)-SUM($E90:K90)</f>
        <v>0</v>
      </c>
      <c r="L9" s="79">
        <f>-SUM($E$95:L$95)-SUM($E90:L90)</f>
        <v>0</v>
      </c>
      <c r="M9" s="79">
        <f>-SUM($E$95:M$95)-SUM($E90:M90)</f>
        <v>0</v>
      </c>
      <c r="N9" s="79">
        <f>-SUM($E$95:N$95)-SUM($E90:N90)</f>
        <v>0</v>
      </c>
      <c r="O9" s="79">
        <f>-SUM($E$95:O$95)-SUM($E90:O90)</f>
        <v>0</v>
      </c>
      <c r="P9" s="79">
        <f>-SUM($E$95:P$95)-SUM($E90:P90)</f>
        <v>0</v>
      </c>
      <c r="Q9" s="79">
        <f>-SUM($E$95:Q$95)-SUM($E90:Q90)</f>
        <v>0</v>
      </c>
      <c r="R9" s="79">
        <f>-SUM($E$95:R$95)-SUM($E90:R90)</f>
        <v>0</v>
      </c>
      <c r="S9" s="79">
        <f>-SUM($E$95:S$95)-SUM($E90:S90)</f>
        <v>0</v>
      </c>
      <c r="T9" s="79">
        <f>-SUM($E$95:T$95)-SUM($E90:T90)</f>
        <v>0</v>
      </c>
      <c r="U9" s="79">
        <f>-SUM($E$95:U$95)-SUM($E90:U90)</f>
        <v>0</v>
      </c>
      <c r="V9" s="79">
        <f>-SUM($E$95:V$95)-SUM($E90:V90)</f>
        <v>0</v>
      </c>
      <c r="W9" s="79">
        <f>-SUM($E$95:W$95)-SUM($E90:W90)</f>
        <v>0</v>
      </c>
      <c r="X9" s="79">
        <f>-SUM($E$95:X$95)-SUM($E90:X90)</f>
        <v>0</v>
      </c>
      <c r="Y9" s="79">
        <f>-SUM($E$95:Y$95)-SUM($E90:Y90)</f>
        <v>0</v>
      </c>
      <c r="Z9" s="79">
        <f>-SUM($E$95:Z$95)-SUM($E90:Z90)</f>
        <v>0</v>
      </c>
      <c r="AA9" s="79">
        <f>-SUM($E$95:AA$95)-SUM($E90:AA90)</f>
        <v>0</v>
      </c>
      <c r="AB9" s="79">
        <f>-SUM($E$95:AB$95)-SUM($E90:AB90)</f>
        <v>0</v>
      </c>
      <c r="AC9" s="79">
        <f>-SUM($E$95:AC$95)-SUM($E90:AC90)</f>
        <v>0</v>
      </c>
      <c r="AD9" s="79">
        <f>-SUM($E$95:AD$95)-SUM($E90:AD90)</f>
        <v>0</v>
      </c>
      <c r="AE9" s="79">
        <f>-SUM($E$95:AE$95)-SUM($E90:AE90)</f>
        <v>0</v>
      </c>
      <c r="AF9" s="79">
        <f>-SUM($E$95:AF$95)-SUM($E90:AF90)</f>
        <v>0</v>
      </c>
      <c r="AG9" s="79">
        <f>-SUM($E$95:AG$95)-SUM($E90:AG90)</f>
        <v>0</v>
      </c>
      <c r="AH9" s="79">
        <f>-SUM($E$95:AH$95)-SUM($E90:AH90)</f>
        <v>0</v>
      </c>
      <c r="AI9" s="80">
        <f>-SUM($E$95:AI$95)-SUM($E90:AI90)-AI101</f>
        <v>0</v>
      </c>
    </row>
    <row r="10" spans="2:35" ht="9">
      <c r="B10" s="55"/>
      <c r="C10" s="76"/>
      <c r="D10" s="77"/>
      <c r="E10" s="78"/>
      <c r="F10" s="79"/>
      <c r="G10" s="184"/>
      <c r="H10" s="78"/>
      <c r="I10" s="136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2:35" ht="9">
      <c r="B11" s="55"/>
      <c r="C11" s="76"/>
      <c r="D11" s="77"/>
      <c r="E11" s="78"/>
      <c r="F11" s="79"/>
      <c r="G11" s="184"/>
      <c r="H11" s="78"/>
      <c r="I11" s="136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80"/>
    </row>
    <row r="12" spans="2:35" ht="9">
      <c r="B12" s="55"/>
      <c r="C12" s="81"/>
      <c r="D12" s="82"/>
      <c r="E12" s="83"/>
      <c r="F12" s="84"/>
      <c r="G12" s="185"/>
      <c r="H12" s="83"/>
      <c r="I12" s="19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5"/>
    </row>
    <row r="13" spans="2:35" ht="9">
      <c r="B13" s="60" t="s">
        <v>81</v>
      </c>
      <c r="C13" s="61"/>
      <c r="D13" s="62"/>
      <c r="E13" s="63">
        <f aca="true" t="shared" si="2" ref="E13:AI13">SUM(E14:E18)</f>
        <v>0</v>
      </c>
      <c r="F13" s="64">
        <f t="shared" si="2"/>
        <v>0</v>
      </c>
      <c r="G13" s="186">
        <f t="shared" si="2"/>
        <v>0</v>
      </c>
      <c r="H13" s="63">
        <f t="shared" si="2"/>
        <v>0</v>
      </c>
      <c r="I13" s="193">
        <f t="shared" si="2"/>
        <v>0</v>
      </c>
      <c r="J13" s="64">
        <f t="shared" si="2"/>
        <v>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  <c r="O13" s="64">
        <f t="shared" si="2"/>
        <v>0</v>
      </c>
      <c r="P13" s="64">
        <f t="shared" si="2"/>
        <v>0</v>
      </c>
      <c r="Q13" s="64">
        <f t="shared" si="2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 t="shared" si="2"/>
        <v>0</v>
      </c>
      <c r="AG13" s="64">
        <f t="shared" si="2"/>
        <v>0</v>
      </c>
      <c r="AH13" s="64">
        <f t="shared" si="2"/>
        <v>0</v>
      </c>
      <c r="AI13" s="65">
        <f t="shared" si="2"/>
        <v>0</v>
      </c>
    </row>
    <row r="14" spans="2:35" ht="9">
      <c r="B14" s="55"/>
      <c r="C14" s="71" t="s">
        <v>230</v>
      </c>
      <c r="D14" s="72"/>
      <c r="E14" s="73">
        <f>SUM($E103:E104)</f>
        <v>0</v>
      </c>
      <c r="F14" s="74">
        <f>SUM($E103:F104)</f>
        <v>0</v>
      </c>
      <c r="G14" s="183">
        <f>SUM($E103:G104)</f>
        <v>0</v>
      </c>
      <c r="H14" s="73">
        <f>SUM($E103:H104)</f>
        <v>0</v>
      </c>
      <c r="I14" s="191">
        <f>SUM($E103:I104)</f>
        <v>0</v>
      </c>
      <c r="J14" s="74">
        <f>SUM($E103:J104)</f>
        <v>0</v>
      </c>
      <c r="K14" s="74">
        <f>SUM($E103:K104)</f>
        <v>0</v>
      </c>
      <c r="L14" s="74">
        <f>SUM($E103:L104)</f>
        <v>0</v>
      </c>
      <c r="M14" s="74">
        <f>SUM($E103:M104)</f>
        <v>0</v>
      </c>
      <c r="N14" s="74">
        <f>SUM($E103:N104)</f>
        <v>0</v>
      </c>
      <c r="O14" s="74">
        <f>SUM($E103:O104)</f>
        <v>0</v>
      </c>
      <c r="P14" s="74">
        <f>SUM($E103:P104)</f>
        <v>0</v>
      </c>
      <c r="Q14" s="74">
        <f>SUM($E103:Q104)</f>
        <v>0</v>
      </c>
      <c r="R14" s="74">
        <f>SUM($E103:R104)</f>
        <v>0</v>
      </c>
      <c r="S14" s="74">
        <f>SUM($E103:S104)</f>
        <v>0</v>
      </c>
      <c r="T14" s="74">
        <f>SUM($E103:T104)</f>
        <v>0</v>
      </c>
      <c r="U14" s="74">
        <f>SUM($E103:U104)</f>
        <v>0</v>
      </c>
      <c r="V14" s="74">
        <f>SUM($E103:V104)</f>
        <v>0</v>
      </c>
      <c r="W14" s="74">
        <f>SUM($E103:W104)</f>
        <v>0</v>
      </c>
      <c r="X14" s="74">
        <f>SUM($E103:X104)</f>
        <v>0</v>
      </c>
      <c r="Y14" s="74">
        <f>SUM($E103:Y104)</f>
        <v>0</v>
      </c>
      <c r="Z14" s="74">
        <f>SUM($E103:Z104)</f>
        <v>0</v>
      </c>
      <c r="AA14" s="74">
        <f>SUM($E103:AA104)</f>
        <v>0</v>
      </c>
      <c r="AB14" s="74">
        <f>SUM($E103:AB104)</f>
        <v>0</v>
      </c>
      <c r="AC14" s="74">
        <f>SUM($E103:AC104)</f>
        <v>0</v>
      </c>
      <c r="AD14" s="74">
        <f>SUM($E103:AD104)</f>
        <v>0</v>
      </c>
      <c r="AE14" s="74">
        <f>SUM($E103:AE104)</f>
        <v>0</v>
      </c>
      <c r="AF14" s="74">
        <f>SUM($E103:AF104)</f>
        <v>0</v>
      </c>
      <c r="AG14" s="74">
        <f>SUM($E103:AG104)</f>
        <v>0</v>
      </c>
      <c r="AH14" s="74">
        <f>SUM($E103:AH104)</f>
        <v>0</v>
      </c>
      <c r="AI14" s="75">
        <f>SUM($E103:AI104)</f>
        <v>0</v>
      </c>
    </row>
    <row r="15" spans="2:35" ht="9">
      <c r="B15" s="55"/>
      <c r="C15" s="76"/>
      <c r="D15" s="77"/>
      <c r="E15" s="78"/>
      <c r="F15" s="79"/>
      <c r="G15" s="184"/>
      <c r="H15" s="78"/>
      <c r="I15" s="136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/>
    </row>
    <row r="16" spans="2:35" ht="9">
      <c r="B16" s="55"/>
      <c r="C16" s="76"/>
      <c r="D16" s="77"/>
      <c r="E16" s="78"/>
      <c r="F16" s="79"/>
      <c r="G16" s="184"/>
      <c r="H16" s="78"/>
      <c r="I16" s="136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80"/>
    </row>
    <row r="17" spans="2:35" ht="9">
      <c r="B17" s="55"/>
      <c r="C17" s="76"/>
      <c r="D17" s="77"/>
      <c r="E17" s="78"/>
      <c r="F17" s="79"/>
      <c r="G17" s="184"/>
      <c r="H17" s="78"/>
      <c r="I17" s="136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0"/>
    </row>
    <row r="18" spans="2:35" ht="9">
      <c r="B18" s="55"/>
      <c r="C18" s="81"/>
      <c r="D18" s="82"/>
      <c r="E18" s="83"/>
      <c r="F18" s="84"/>
      <c r="G18" s="185"/>
      <c r="H18" s="83"/>
      <c r="I18" s="192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</row>
    <row r="19" spans="2:35" ht="9">
      <c r="B19" s="60" t="s">
        <v>82</v>
      </c>
      <c r="C19" s="61"/>
      <c r="D19" s="62"/>
      <c r="E19" s="63">
        <f aca="true" t="shared" si="3" ref="E19:AI19">SUM(E20:E24)</f>
        <v>0</v>
      </c>
      <c r="F19" s="64">
        <f t="shared" si="3"/>
        <v>-124.44877000000001</v>
      </c>
      <c r="G19" s="186">
        <f t="shared" si="3"/>
        <v>-248.89754000000002</v>
      </c>
      <c r="H19" s="63">
        <f t="shared" si="3"/>
        <v>-373.34631</v>
      </c>
      <c r="I19" s="193">
        <f t="shared" si="3"/>
        <v>-497.79508000000004</v>
      </c>
      <c r="J19" s="64">
        <f t="shared" si="3"/>
        <v>-622.2438500000001</v>
      </c>
      <c r="K19" s="64">
        <f t="shared" si="3"/>
        <v>-746.69262</v>
      </c>
      <c r="L19" s="64">
        <f t="shared" si="3"/>
        <v>-871.14139</v>
      </c>
      <c r="M19" s="64">
        <f t="shared" si="3"/>
        <v>-995.59016</v>
      </c>
      <c r="N19" s="64">
        <f t="shared" si="3"/>
        <v>-1120.03893</v>
      </c>
      <c r="O19" s="64">
        <f t="shared" si="3"/>
        <v>-1244.4877</v>
      </c>
      <c r="P19" s="64">
        <f t="shared" si="3"/>
        <v>-1368.9364699999999</v>
      </c>
      <c r="Q19" s="64">
        <f t="shared" si="3"/>
        <v>-1493.3852399999998</v>
      </c>
      <c r="R19" s="64">
        <f t="shared" si="3"/>
        <v>-1617.8340099999998</v>
      </c>
      <c r="S19" s="64">
        <f t="shared" si="3"/>
        <v>-1742.2827799999998</v>
      </c>
      <c r="T19" s="64">
        <f t="shared" si="3"/>
        <v>-1866.7315499999997</v>
      </c>
      <c r="U19" s="64">
        <f t="shared" si="3"/>
        <v>-1991.1803199999997</v>
      </c>
      <c r="V19" s="64">
        <f t="shared" si="3"/>
        <v>-2115.62909</v>
      </c>
      <c r="W19" s="64">
        <f t="shared" si="3"/>
        <v>-2240.07786</v>
      </c>
      <c r="X19" s="64">
        <f t="shared" si="3"/>
        <v>-2364.52663</v>
      </c>
      <c r="Y19" s="64">
        <f t="shared" si="3"/>
        <v>-2488.9754</v>
      </c>
      <c r="Z19" s="64">
        <f t="shared" si="3"/>
        <v>-2613.42417</v>
      </c>
      <c r="AA19" s="64">
        <f t="shared" si="3"/>
        <v>-2737.8729399999997</v>
      </c>
      <c r="AB19" s="64">
        <f t="shared" si="3"/>
        <v>-2862.3217099999997</v>
      </c>
      <c r="AC19" s="64">
        <f t="shared" si="3"/>
        <v>-2986.7704799999997</v>
      </c>
      <c r="AD19" s="64">
        <f t="shared" si="3"/>
        <v>-3111.2192499999996</v>
      </c>
      <c r="AE19" s="64">
        <f t="shared" si="3"/>
        <v>-3235.6680199999996</v>
      </c>
      <c r="AF19" s="64">
        <f t="shared" si="3"/>
        <v>-3360.1167899999996</v>
      </c>
      <c r="AG19" s="64">
        <f t="shared" si="3"/>
        <v>-3484.5655599999996</v>
      </c>
      <c r="AH19" s="64">
        <f t="shared" si="3"/>
        <v>-3609.0143299999995</v>
      </c>
      <c r="AI19" s="65">
        <f t="shared" si="3"/>
        <v>-3733.4630999999995</v>
      </c>
    </row>
    <row r="20" spans="2:35" ht="9">
      <c r="B20" s="55"/>
      <c r="C20" s="71" t="s">
        <v>70</v>
      </c>
      <c r="D20" s="72"/>
      <c r="E20" s="73">
        <f>SUM($E102:E102)</f>
        <v>0</v>
      </c>
      <c r="F20" s="74">
        <f>SUM($E102:F102)</f>
        <v>0</v>
      </c>
      <c r="G20" s="183">
        <f>SUM($E102:G102)</f>
        <v>0</v>
      </c>
      <c r="H20" s="73">
        <f>SUM($E102:H102)</f>
        <v>0</v>
      </c>
      <c r="I20" s="191">
        <f>SUM($E102:I102)</f>
        <v>0</v>
      </c>
      <c r="J20" s="74">
        <f>SUM($E102:J102)</f>
        <v>0</v>
      </c>
      <c r="K20" s="74">
        <f>SUM($E102:K102)</f>
        <v>0</v>
      </c>
      <c r="L20" s="74">
        <f>SUM($E102:L102)</f>
        <v>0</v>
      </c>
      <c r="M20" s="74">
        <f>SUM($E102:M102)</f>
        <v>0</v>
      </c>
      <c r="N20" s="74">
        <f>SUM($E102:N102)</f>
        <v>0</v>
      </c>
      <c r="O20" s="74">
        <f>SUM($E102:O102)</f>
        <v>0</v>
      </c>
      <c r="P20" s="74">
        <f>SUM($E102:P102)</f>
        <v>0</v>
      </c>
      <c r="Q20" s="74">
        <f>SUM($E102:Q102)</f>
        <v>0</v>
      </c>
      <c r="R20" s="74">
        <f>SUM($E102:R102)</f>
        <v>0</v>
      </c>
      <c r="S20" s="74">
        <f>SUM($E102:S102)</f>
        <v>0</v>
      </c>
      <c r="T20" s="74">
        <f>SUM($E102:T102)</f>
        <v>0</v>
      </c>
      <c r="U20" s="74">
        <f>SUM($E102:U102)</f>
        <v>0</v>
      </c>
      <c r="V20" s="74">
        <f>SUM($E102:V102)</f>
        <v>0</v>
      </c>
      <c r="W20" s="74">
        <f>SUM($E102:W102)</f>
        <v>0</v>
      </c>
      <c r="X20" s="74">
        <f>SUM($E102:X102)</f>
        <v>0</v>
      </c>
      <c r="Y20" s="74">
        <f>SUM($E102:Y102)</f>
        <v>0</v>
      </c>
      <c r="Z20" s="74">
        <f>SUM($E102:Z102)</f>
        <v>0</v>
      </c>
      <c r="AA20" s="74">
        <f>SUM($E102:AA102)</f>
        <v>0</v>
      </c>
      <c r="AB20" s="74">
        <f>SUM($E102:AB102)</f>
        <v>0</v>
      </c>
      <c r="AC20" s="74">
        <f>SUM($E102:AC102)</f>
        <v>0</v>
      </c>
      <c r="AD20" s="74">
        <f>SUM($E102:AD102)</f>
        <v>0</v>
      </c>
      <c r="AE20" s="74">
        <f>SUM($E102:AE102)</f>
        <v>0</v>
      </c>
      <c r="AF20" s="74">
        <f>SUM($E102:AF102)</f>
        <v>0</v>
      </c>
      <c r="AG20" s="74">
        <f>SUM($E102:AG102)</f>
        <v>0</v>
      </c>
      <c r="AH20" s="74">
        <f>SUM($E102:AH102)</f>
        <v>0</v>
      </c>
      <c r="AI20" s="75">
        <f>SUM($E102:AI102)</f>
        <v>0</v>
      </c>
    </row>
    <row r="21" spans="2:35" ht="9">
      <c r="B21" s="55"/>
      <c r="C21" s="76" t="s">
        <v>147</v>
      </c>
      <c r="D21" s="77"/>
      <c r="E21" s="78">
        <v>0</v>
      </c>
      <c r="F21" s="79">
        <f>SUM($E79:F79)</f>
        <v>0</v>
      </c>
      <c r="G21" s="184">
        <f>SUM($E79:G79)</f>
        <v>0</v>
      </c>
      <c r="H21" s="78">
        <f>SUM($E79:H79)</f>
        <v>0</v>
      </c>
      <c r="I21" s="136">
        <f>SUM($E79:I79)</f>
        <v>0</v>
      </c>
      <c r="J21" s="79">
        <f>SUM($E79:J79)</f>
        <v>0</v>
      </c>
      <c r="K21" s="79">
        <f>SUM($E79:K79)</f>
        <v>0</v>
      </c>
      <c r="L21" s="79">
        <f>SUM($E79:L79)</f>
        <v>0</v>
      </c>
      <c r="M21" s="79">
        <f>SUM($E79:M79)</f>
        <v>0</v>
      </c>
      <c r="N21" s="79">
        <f>SUM($E79:N79)</f>
        <v>0</v>
      </c>
      <c r="O21" s="79">
        <f>SUM($E79:O79)</f>
        <v>0</v>
      </c>
      <c r="P21" s="79">
        <f>SUM($E79:P79)</f>
        <v>0</v>
      </c>
      <c r="Q21" s="79">
        <f>SUM($E79:Q79)</f>
        <v>0</v>
      </c>
      <c r="R21" s="79">
        <f>SUM($E79:R79)</f>
        <v>0</v>
      </c>
      <c r="S21" s="79">
        <f>SUM($E79:S79)</f>
        <v>0</v>
      </c>
      <c r="T21" s="79">
        <f>SUM($E79:T79)</f>
        <v>0</v>
      </c>
      <c r="U21" s="79">
        <f>SUM($E79:U79)</f>
        <v>0</v>
      </c>
      <c r="V21" s="79">
        <f>SUM($E79:V79)</f>
        <v>0</v>
      </c>
      <c r="W21" s="79">
        <f>SUM($E79:W79)</f>
        <v>0</v>
      </c>
      <c r="X21" s="79">
        <f>SUM($E79:X79)</f>
        <v>0</v>
      </c>
      <c r="Y21" s="79">
        <f>SUM($E79:Y79)</f>
        <v>0</v>
      </c>
      <c r="Z21" s="79">
        <f>SUM($E79:Z79)</f>
        <v>0</v>
      </c>
      <c r="AA21" s="79">
        <f>SUM($E79:AA79)</f>
        <v>0</v>
      </c>
      <c r="AB21" s="79">
        <f>SUM($E79:AB79)</f>
        <v>0</v>
      </c>
      <c r="AC21" s="79">
        <f>SUM($E79:AC79)</f>
        <v>0</v>
      </c>
      <c r="AD21" s="79">
        <f>SUM($E79:AD79)</f>
        <v>0</v>
      </c>
      <c r="AE21" s="79">
        <f>SUM($E79:AE79)</f>
        <v>0</v>
      </c>
      <c r="AF21" s="79">
        <f>SUM($E79:AF79)</f>
        <v>0</v>
      </c>
      <c r="AG21" s="79">
        <f>SUM($E79:AG79)</f>
        <v>0</v>
      </c>
      <c r="AH21" s="79">
        <f>SUM($E79:AH79)</f>
        <v>0</v>
      </c>
      <c r="AI21" s="80">
        <f>SUM($E79:AI79)</f>
        <v>0</v>
      </c>
    </row>
    <row r="22" spans="2:35" ht="9">
      <c r="B22" s="55"/>
      <c r="C22" s="76" t="s">
        <v>83</v>
      </c>
      <c r="D22" s="77"/>
      <c r="E22" s="78">
        <f aca="true" t="shared" si="4" ref="E22:AI22">E81+E91</f>
        <v>0</v>
      </c>
      <c r="F22" s="136">
        <f t="shared" si="4"/>
        <v>-124.44877000000001</v>
      </c>
      <c r="G22" s="184">
        <f t="shared" si="4"/>
        <v>-248.89754000000002</v>
      </c>
      <c r="H22" s="78">
        <f t="shared" si="4"/>
        <v>-373.34631</v>
      </c>
      <c r="I22" s="136">
        <f t="shared" si="4"/>
        <v>-497.79508000000004</v>
      </c>
      <c r="J22" s="79">
        <f t="shared" si="4"/>
        <v>-622.2438500000001</v>
      </c>
      <c r="K22" s="79">
        <f t="shared" si="4"/>
        <v>-746.69262</v>
      </c>
      <c r="L22" s="79">
        <f t="shared" si="4"/>
        <v>-871.14139</v>
      </c>
      <c r="M22" s="79">
        <f t="shared" si="4"/>
        <v>-995.59016</v>
      </c>
      <c r="N22" s="79">
        <f t="shared" si="4"/>
        <v>-1120.03893</v>
      </c>
      <c r="O22" s="79">
        <f t="shared" si="4"/>
        <v>-1244.4877</v>
      </c>
      <c r="P22" s="79">
        <f t="shared" si="4"/>
        <v>-1368.9364699999999</v>
      </c>
      <c r="Q22" s="79">
        <f t="shared" si="4"/>
        <v>-1493.3852399999998</v>
      </c>
      <c r="R22" s="79">
        <f t="shared" si="4"/>
        <v>-1617.8340099999998</v>
      </c>
      <c r="S22" s="79">
        <f t="shared" si="4"/>
        <v>-1742.2827799999998</v>
      </c>
      <c r="T22" s="79">
        <f t="shared" si="4"/>
        <v>-1866.7315499999997</v>
      </c>
      <c r="U22" s="79">
        <f t="shared" si="4"/>
        <v>-1991.1803199999997</v>
      </c>
      <c r="V22" s="79">
        <f t="shared" si="4"/>
        <v>-2115.62909</v>
      </c>
      <c r="W22" s="79">
        <f t="shared" si="4"/>
        <v>-2240.07786</v>
      </c>
      <c r="X22" s="79">
        <f t="shared" si="4"/>
        <v>-2364.52663</v>
      </c>
      <c r="Y22" s="79">
        <f t="shared" si="4"/>
        <v>-2488.9754</v>
      </c>
      <c r="Z22" s="79">
        <f t="shared" si="4"/>
        <v>-2613.42417</v>
      </c>
      <c r="AA22" s="79">
        <f t="shared" si="4"/>
        <v>-2737.8729399999997</v>
      </c>
      <c r="AB22" s="79">
        <f t="shared" si="4"/>
        <v>-2862.3217099999997</v>
      </c>
      <c r="AC22" s="79">
        <f t="shared" si="4"/>
        <v>-2986.7704799999997</v>
      </c>
      <c r="AD22" s="79">
        <f t="shared" si="4"/>
        <v>-3111.2192499999996</v>
      </c>
      <c r="AE22" s="79">
        <f t="shared" si="4"/>
        <v>-3235.6680199999996</v>
      </c>
      <c r="AF22" s="79">
        <f t="shared" si="4"/>
        <v>-3360.1167899999996</v>
      </c>
      <c r="AG22" s="79">
        <f t="shared" si="4"/>
        <v>-3484.5655599999996</v>
      </c>
      <c r="AH22" s="79">
        <f t="shared" si="4"/>
        <v>-3609.0143299999995</v>
      </c>
      <c r="AI22" s="80">
        <f t="shared" si="4"/>
        <v>-3733.4630999999995</v>
      </c>
    </row>
    <row r="23" spans="2:35" ht="9">
      <c r="B23" s="55"/>
      <c r="C23" s="76"/>
      <c r="D23" s="77"/>
      <c r="E23" s="78"/>
      <c r="F23" s="79"/>
      <c r="G23" s="184"/>
      <c r="H23" s="78"/>
      <c r="I23" s="136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</row>
    <row r="24" spans="2:35" ht="9">
      <c r="B24" s="55"/>
      <c r="C24" s="81"/>
      <c r="D24" s="82"/>
      <c r="E24" s="83"/>
      <c r="F24" s="84"/>
      <c r="G24" s="185"/>
      <c r="H24" s="83"/>
      <c r="I24" s="192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</row>
    <row r="25" spans="2:35" ht="9">
      <c r="B25" s="49" t="s">
        <v>84</v>
      </c>
      <c r="C25" s="50"/>
      <c r="D25" s="66"/>
      <c r="E25" s="67">
        <f aca="true" t="shared" si="5" ref="E25:AI25">E13+E19</f>
        <v>0</v>
      </c>
      <c r="F25" s="68">
        <f t="shared" si="5"/>
        <v>-124.44877000000001</v>
      </c>
      <c r="G25" s="188">
        <f t="shared" si="5"/>
        <v>-248.89754000000002</v>
      </c>
      <c r="H25" s="67">
        <f t="shared" si="5"/>
        <v>-373.34631</v>
      </c>
      <c r="I25" s="194">
        <f t="shared" si="5"/>
        <v>-497.79508000000004</v>
      </c>
      <c r="J25" s="68">
        <f t="shared" si="5"/>
        <v>-622.2438500000001</v>
      </c>
      <c r="K25" s="68">
        <f t="shared" si="5"/>
        <v>-746.69262</v>
      </c>
      <c r="L25" s="68">
        <f t="shared" si="5"/>
        <v>-871.14139</v>
      </c>
      <c r="M25" s="68">
        <f t="shared" si="5"/>
        <v>-995.59016</v>
      </c>
      <c r="N25" s="68">
        <f t="shared" si="5"/>
        <v>-1120.03893</v>
      </c>
      <c r="O25" s="68">
        <f t="shared" si="5"/>
        <v>-1244.4877</v>
      </c>
      <c r="P25" s="68">
        <f t="shared" si="5"/>
        <v>-1368.9364699999999</v>
      </c>
      <c r="Q25" s="68">
        <f t="shared" si="5"/>
        <v>-1493.3852399999998</v>
      </c>
      <c r="R25" s="68">
        <f t="shared" si="5"/>
        <v>-1617.8340099999998</v>
      </c>
      <c r="S25" s="68">
        <f t="shared" si="5"/>
        <v>-1742.2827799999998</v>
      </c>
      <c r="T25" s="68">
        <f t="shared" si="5"/>
        <v>-1866.7315499999997</v>
      </c>
      <c r="U25" s="68">
        <f t="shared" si="5"/>
        <v>-1991.1803199999997</v>
      </c>
      <c r="V25" s="68">
        <f t="shared" si="5"/>
        <v>-2115.62909</v>
      </c>
      <c r="W25" s="68">
        <f t="shared" si="5"/>
        <v>-2240.07786</v>
      </c>
      <c r="X25" s="68">
        <f t="shared" si="5"/>
        <v>-2364.52663</v>
      </c>
      <c r="Y25" s="68">
        <f t="shared" si="5"/>
        <v>-2488.9754</v>
      </c>
      <c r="Z25" s="68">
        <f t="shared" si="5"/>
        <v>-2613.42417</v>
      </c>
      <c r="AA25" s="68">
        <f t="shared" si="5"/>
        <v>-2737.8729399999997</v>
      </c>
      <c r="AB25" s="68">
        <f t="shared" si="5"/>
        <v>-2862.3217099999997</v>
      </c>
      <c r="AC25" s="68">
        <f t="shared" si="5"/>
        <v>-2986.7704799999997</v>
      </c>
      <c r="AD25" s="68">
        <f t="shared" si="5"/>
        <v>-3111.2192499999996</v>
      </c>
      <c r="AE25" s="68">
        <f t="shared" si="5"/>
        <v>-3235.6680199999996</v>
      </c>
      <c r="AF25" s="68">
        <f t="shared" si="5"/>
        <v>-3360.1167899999996</v>
      </c>
      <c r="AG25" s="68">
        <f t="shared" si="5"/>
        <v>-3484.5655599999996</v>
      </c>
      <c r="AH25" s="68">
        <f t="shared" si="5"/>
        <v>-3609.0143299999995</v>
      </c>
      <c r="AI25" s="69">
        <f t="shared" si="5"/>
        <v>-3733.4630999999995</v>
      </c>
    </row>
    <row r="27" spans="2:36" s="1" customFormat="1" ht="12">
      <c r="B27" s="43" t="s">
        <v>126</v>
      </c>
      <c r="C27" s="43"/>
      <c r="AC27" s="2"/>
      <c r="AD27" s="2"/>
      <c r="AE27" s="2"/>
      <c r="AF27" s="2"/>
      <c r="AG27" s="2"/>
      <c r="AH27" s="2"/>
      <c r="AI27" s="2"/>
      <c r="AJ27" s="2"/>
    </row>
    <row r="28" spans="2:36" ht="9">
      <c r="B28" s="46"/>
      <c r="C28" s="46"/>
      <c r="AC28" s="48"/>
      <c r="AD28" s="48"/>
      <c r="AE28" s="48"/>
      <c r="AF28" s="48"/>
      <c r="AG28" s="48"/>
      <c r="AH28" s="48"/>
      <c r="AI28" s="48" t="s">
        <v>149</v>
      </c>
      <c r="AJ28" s="48"/>
    </row>
    <row r="29" spans="2:35" ht="9">
      <c r="B29" s="49"/>
      <c r="C29" s="50"/>
      <c r="D29" s="51" t="s">
        <v>289</v>
      </c>
      <c r="E29" s="52">
        <v>-2</v>
      </c>
      <c r="F29" s="53">
        <v>-1</v>
      </c>
      <c r="G29" s="181">
        <v>0</v>
      </c>
      <c r="H29" s="52">
        <v>1</v>
      </c>
      <c r="I29" s="189">
        <v>2</v>
      </c>
      <c r="J29" s="53">
        <v>3</v>
      </c>
      <c r="K29" s="53">
        <v>4</v>
      </c>
      <c r="L29" s="53">
        <v>5</v>
      </c>
      <c r="M29" s="53">
        <v>6</v>
      </c>
      <c r="N29" s="53">
        <v>7</v>
      </c>
      <c r="O29" s="53">
        <v>8</v>
      </c>
      <c r="P29" s="53">
        <v>9</v>
      </c>
      <c r="Q29" s="53">
        <v>10</v>
      </c>
      <c r="R29" s="53">
        <v>11</v>
      </c>
      <c r="S29" s="53">
        <v>12</v>
      </c>
      <c r="T29" s="53">
        <v>13</v>
      </c>
      <c r="U29" s="53">
        <v>14</v>
      </c>
      <c r="V29" s="53">
        <v>15</v>
      </c>
      <c r="W29" s="53">
        <v>16</v>
      </c>
      <c r="X29" s="53">
        <v>17</v>
      </c>
      <c r="Y29" s="53">
        <v>18</v>
      </c>
      <c r="Z29" s="53">
        <v>19</v>
      </c>
      <c r="AA29" s="53">
        <v>20</v>
      </c>
      <c r="AB29" s="53">
        <v>21</v>
      </c>
      <c r="AC29" s="53">
        <v>22</v>
      </c>
      <c r="AD29" s="53">
        <v>23</v>
      </c>
      <c r="AE29" s="53">
        <v>24</v>
      </c>
      <c r="AF29" s="53">
        <v>25</v>
      </c>
      <c r="AG29" s="53">
        <v>26</v>
      </c>
      <c r="AH29" s="53">
        <v>27</v>
      </c>
      <c r="AI29" s="54">
        <v>28</v>
      </c>
    </row>
    <row r="30" spans="2:35" ht="9">
      <c r="B30" s="60" t="s">
        <v>234</v>
      </c>
      <c r="C30" s="50"/>
      <c r="D30" s="66"/>
      <c r="E30" s="67">
        <f aca="true" t="shared" si="6" ref="E30:AI30">SUM(E31:E42)</f>
        <v>0</v>
      </c>
      <c r="F30" s="68">
        <f t="shared" si="6"/>
        <v>0</v>
      </c>
      <c r="G30" s="188">
        <f t="shared" si="6"/>
        <v>0</v>
      </c>
      <c r="H30" s="67">
        <f t="shared" si="6"/>
        <v>0</v>
      </c>
      <c r="I30" s="194">
        <f t="shared" si="6"/>
        <v>0</v>
      </c>
      <c r="J30" s="68">
        <f t="shared" si="6"/>
        <v>0</v>
      </c>
      <c r="K30" s="68">
        <f t="shared" si="6"/>
        <v>0</v>
      </c>
      <c r="L30" s="68">
        <f t="shared" si="6"/>
        <v>0</v>
      </c>
      <c r="M30" s="68">
        <f t="shared" si="6"/>
        <v>0</v>
      </c>
      <c r="N30" s="68">
        <f t="shared" si="6"/>
        <v>0</v>
      </c>
      <c r="O30" s="68">
        <f t="shared" si="6"/>
        <v>0</v>
      </c>
      <c r="P30" s="68">
        <f t="shared" si="6"/>
        <v>0</v>
      </c>
      <c r="Q30" s="68">
        <f t="shared" si="6"/>
        <v>0</v>
      </c>
      <c r="R30" s="68">
        <f t="shared" si="6"/>
        <v>0</v>
      </c>
      <c r="S30" s="68">
        <f t="shared" si="6"/>
        <v>0</v>
      </c>
      <c r="T30" s="68">
        <f t="shared" si="6"/>
        <v>0</v>
      </c>
      <c r="U30" s="68">
        <f t="shared" si="6"/>
        <v>0</v>
      </c>
      <c r="V30" s="68">
        <f t="shared" si="6"/>
        <v>0</v>
      </c>
      <c r="W30" s="68">
        <f t="shared" si="6"/>
        <v>0</v>
      </c>
      <c r="X30" s="68">
        <f t="shared" si="6"/>
        <v>0</v>
      </c>
      <c r="Y30" s="68">
        <f t="shared" si="6"/>
        <v>0</v>
      </c>
      <c r="Z30" s="68">
        <f t="shared" si="6"/>
        <v>0</v>
      </c>
      <c r="AA30" s="68">
        <f t="shared" si="6"/>
        <v>0</v>
      </c>
      <c r="AB30" s="68">
        <f t="shared" si="6"/>
        <v>0</v>
      </c>
      <c r="AC30" s="68">
        <f t="shared" si="6"/>
        <v>0</v>
      </c>
      <c r="AD30" s="68">
        <f t="shared" si="6"/>
        <v>0</v>
      </c>
      <c r="AE30" s="68">
        <f t="shared" si="6"/>
        <v>0</v>
      </c>
      <c r="AF30" s="68">
        <f t="shared" si="6"/>
        <v>0</v>
      </c>
      <c r="AG30" s="68">
        <f t="shared" si="6"/>
        <v>0</v>
      </c>
      <c r="AH30" s="68">
        <f t="shared" si="6"/>
        <v>0</v>
      </c>
      <c r="AI30" s="69">
        <f t="shared" si="6"/>
        <v>0</v>
      </c>
    </row>
    <row r="31" spans="2:35" ht="9">
      <c r="B31" s="70"/>
      <c r="C31" s="71" t="s">
        <v>176</v>
      </c>
      <c r="D31" s="72"/>
      <c r="E31" s="73"/>
      <c r="F31" s="74"/>
      <c r="G31" s="183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5"/>
    </row>
    <row r="32" spans="2:35" ht="9">
      <c r="B32" s="70"/>
      <c r="C32" s="76" t="s">
        <v>181</v>
      </c>
      <c r="D32" s="77"/>
      <c r="E32" s="78"/>
      <c r="F32" s="79"/>
      <c r="G32" s="184"/>
      <c r="H32" s="78">
        <f>'E-1-4'!D7/1000</f>
        <v>0</v>
      </c>
      <c r="I32" s="79">
        <f aca="true" t="shared" si="7" ref="I32:AI32">H32</f>
        <v>0</v>
      </c>
      <c r="J32" s="79">
        <f t="shared" si="7"/>
        <v>0</v>
      </c>
      <c r="K32" s="79">
        <f t="shared" si="7"/>
        <v>0</v>
      </c>
      <c r="L32" s="79">
        <f t="shared" si="7"/>
        <v>0</v>
      </c>
      <c r="M32" s="79">
        <f t="shared" si="7"/>
        <v>0</v>
      </c>
      <c r="N32" s="79">
        <f t="shared" si="7"/>
        <v>0</v>
      </c>
      <c r="O32" s="79">
        <f t="shared" si="7"/>
        <v>0</v>
      </c>
      <c r="P32" s="79">
        <f t="shared" si="7"/>
        <v>0</v>
      </c>
      <c r="Q32" s="79">
        <f t="shared" si="7"/>
        <v>0</v>
      </c>
      <c r="R32" s="79">
        <f t="shared" si="7"/>
        <v>0</v>
      </c>
      <c r="S32" s="79">
        <f t="shared" si="7"/>
        <v>0</v>
      </c>
      <c r="T32" s="79">
        <f t="shared" si="7"/>
        <v>0</v>
      </c>
      <c r="U32" s="79">
        <f t="shared" si="7"/>
        <v>0</v>
      </c>
      <c r="V32" s="79">
        <f t="shared" si="7"/>
        <v>0</v>
      </c>
      <c r="W32" s="79">
        <f t="shared" si="7"/>
        <v>0</v>
      </c>
      <c r="X32" s="79">
        <f t="shared" si="7"/>
        <v>0</v>
      </c>
      <c r="Y32" s="79">
        <f t="shared" si="7"/>
        <v>0</v>
      </c>
      <c r="Z32" s="79">
        <f t="shared" si="7"/>
        <v>0</v>
      </c>
      <c r="AA32" s="79">
        <f t="shared" si="7"/>
        <v>0</v>
      </c>
      <c r="AB32" s="79">
        <f t="shared" si="7"/>
        <v>0</v>
      </c>
      <c r="AC32" s="79">
        <f t="shared" si="7"/>
        <v>0</v>
      </c>
      <c r="AD32" s="79">
        <f t="shared" si="7"/>
        <v>0</v>
      </c>
      <c r="AE32" s="79">
        <f t="shared" si="7"/>
        <v>0</v>
      </c>
      <c r="AF32" s="79">
        <f t="shared" si="7"/>
        <v>0</v>
      </c>
      <c r="AG32" s="79">
        <f t="shared" si="7"/>
        <v>0</v>
      </c>
      <c r="AH32" s="79">
        <f t="shared" si="7"/>
        <v>0</v>
      </c>
      <c r="AI32" s="80">
        <f t="shared" si="7"/>
        <v>0</v>
      </c>
    </row>
    <row r="33" spans="2:35" ht="9">
      <c r="B33" s="70"/>
      <c r="C33" s="76" t="s">
        <v>177</v>
      </c>
      <c r="D33" s="77"/>
      <c r="E33" s="78"/>
      <c r="F33" s="79"/>
      <c r="G33" s="184"/>
      <c r="H33" s="78">
        <f>'E-1-4'!D8/1000</f>
        <v>0</v>
      </c>
      <c r="I33" s="79">
        <f aca="true" t="shared" si="8" ref="I33:AI33">H33</f>
        <v>0</v>
      </c>
      <c r="J33" s="79">
        <f t="shared" si="8"/>
        <v>0</v>
      </c>
      <c r="K33" s="79">
        <f t="shared" si="8"/>
        <v>0</v>
      </c>
      <c r="L33" s="79">
        <f t="shared" si="8"/>
        <v>0</v>
      </c>
      <c r="M33" s="79">
        <f t="shared" si="8"/>
        <v>0</v>
      </c>
      <c r="N33" s="79">
        <f t="shared" si="8"/>
        <v>0</v>
      </c>
      <c r="O33" s="79">
        <f t="shared" si="8"/>
        <v>0</v>
      </c>
      <c r="P33" s="79">
        <f t="shared" si="8"/>
        <v>0</v>
      </c>
      <c r="Q33" s="79">
        <f t="shared" si="8"/>
        <v>0</v>
      </c>
      <c r="R33" s="79">
        <f t="shared" si="8"/>
        <v>0</v>
      </c>
      <c r="S33" s="79">
        <f t="shared" si="8"/>
        <v>0</v>
      </c>
      <c r="T33" s="79">
        <f t="shared" si="8"/>
        <v>0</v>
      </c>
      <c r="U33" s="79">
        <f t="shared" si="8"/>
        <v>0</v>
      </c>
      <c r="V33" s="79">
        <f t="shared" si="8"/>
        <v>0</v>
      </c>
      <c r="W33" s="79">
        <f t="shared" si="8"/>
        <v>0</v>
      </c>
      <c r="X33" s="79">
        <f t="shared" si="8"/>
        <v>0</v>
      </c>
      <c r="Y33" s="79">
        <f t="shared" si="8"/>
        <v>0</v>
      </c>
      <c r="Z33" s="79">
        <f t="shared" si="8"/>
        <v>0</v>
      </c>
      <c r="AA33" s="79">
        <f t="shared" si="8"/>
        <v>0</v>
      </c>
      <c r="AB33" s="79">
        <f t="shared" si="8"/>
        <v>0</v>
      </c>
      <c r="AC33" s="79">
        <f t="shared" si="8"/>
        <v>0</v>
      </c>
      <c r="AD33" s="79">
        <f t="shared" si="8"/>
        <v>0</v>
      </c>
      <c r="AE33" s="79">
        <f t="shared" si="8"/>
        <v>0</v>
      </c>
      <c r="AF33" s="79">
        <f t="shared" si="8"/>
        <v>0</v>
      </c>
      <c r="AG33" s="79">
        <f t="shared" si="8"/>
        <v>0</v>
      </c>
      <c r="AH33" s="79">
        <f t="shared" si="8"/>
        <v>0</v>
      </c>
      <c r="AI33" s="80">
        <f t="shared" si="8"/>
        <v>0</v>
      </c>
    </row>
    <row r="34" spans="2:35" ht="9">
      <c r="B34" s="70"/>
      <c r="C34" s="76" t="s">
        <v>178</v>
      </c>
      <c r="D34" s="77"/>
      <c r="E34" s="78"/>
      <c r="F34" s="79"/>
      <c r="G34" s="184"/>
      <c r="H34" s="78">
        <f>'E-1-4'!D9/1000</f>
        <v>0</v>
      </c>
      <c r="I34" s="79">
        <f aca="true" t="shared" si="9" ref="I34:AI34">H34</f>
        <v>0</v>
      </c>
      <c r="J34" s="79">
        <f t="shared" si="9"/>
        <v>0</v>
      </c>
      <c r="K34" s="79">
        <f t="shared" si="9"/>
        <v>0</v>
      </c>
      <c r="L34" s="79">
        <f t="shared" si="9"/>
        <v>0</v>
      </c>
      <c r="M34" s="79">
        <f t="shared" si="9"/>
        <v>0</v>
      </c>
      <c r="N34" s="79">
        <f t="shared" si="9"/>
        <v>0</v>
      </c>
      <c r="O34" s="79">
        <f t="shared" si="9"/>
        <v>0</v>
      </c>
      <c r="P34" s="79">
        <f t="shared" si="9"/>
        <v>0</v>
      </c>
      <c r="Q34" s="79">
        <f t="shared" si="9"/>
        <v>0</v>
      </c>
      <c r="R34" s="79">
        <f t="shared" si="9"/>
        <v>0</v>
      </c>
      <c r="S34" s="79">
        <f t="shared" si="9"/>
        <v>0</v>
      </c>
      <c r="T34" s="79">
        <f t="shared" si="9"/>
        <v>0</v>
      </c>
      <c r="U34" s="79">
        <f t="shared" si="9"/>
        <v>0</v>
      </c>
      <c r="V34" s="79">
        <f t="shared" si="9"/>
        <v>0</v>
      </c>
      <c r="W34" s="79">
        <f t="shared" si="9"/>
        <v>0</v>
      </c>
      <c r="X34" s="79">
        <f t="shared" si="9"/>
        <v>0</v>
      </c>
      <c r="Y34" s="79">
        <f t="shared" si="9"/>
        <v>0</v>
      </c>
      <c r="Z34" s="79">
        <f t="shared" si="9"/>
        <v>0</v>
      </c>
      <c r="AA34" s="79">
        <f t="shared" si="9"/>
        <v>0</v>
      </c>
      <c r="AB34" s="79">
        <f t="shared" si="9"/>
        <v>0</v>
      </c>
      <c r="AC34" s="79">
        <f t="shared" si="9"/>
        <v>0</v>
      </c>
      <c r="AD34" s="79">
        <f t="shared" si="9"/>
        <v>0</v>
      </c>
      <c r="AE34" s="79">
        <f t="shared" si="9"/>
        <v>0</v>
      </c>
      <c r="AF34" s="79">
        <f t="shared" si="9"/>
        <v>0</v>
      </c>
      <c r="AG34" s="79">
        <f t="shared" si="9"/>
        <v>0</v>
      </c>
      <c r="AH34" s="79">
        <f t="shared" si="9"/>
        <v>0</v>
      </c>
      <c r="AI34" s="80">
        <f t="shared" si="9"/>
        <v>0</v>
      </c>
    </row>
    <row r="35" spans="2:35" ht="9">
      <c r="B35" s="70"/>
      <c r="C35" s="76" t="s">
        <v>179</v>
      </c>
      <c r="D35" s="77"/>
      <c r="E35" s="78"/>
      <c r="F35" s="79"/>
      <c r="G35" s="184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80"/>
    </row>
    <row r="36" spans="2:35" ht="9">
      <c r="B36" s="70"/>
      <c r="C36" s="76" t="s">
        <v>183</v>
      </c>
      <c r="D36" s="77"/>
      <c r="E36" s="78"/>
      <c r="F36" s="79"/>
      <c r="G36" s="184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80"/>
    </row>
    <row r="37" spans="2:35" ht="9">
      <c r="B37" s="70"/>
      <c r="C37" s="130" t="s">
        <v>362</v>
      </c>
      <c r="D37" s="89">
        <f>IF('E-1-4'!C12="","",'E-1-4'!C12)</f>
      </c>
      <c r="E37" s="78"/>
      <c r="F37" s="79"/>
      <c r="G37" s="184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80"/>
    </row>
    <row r="38" spans="2:35" ht="9">
      <c r="B38" s="70"/>
      <c r="C38" s="87"/>
      <c r="D38" s="89">
        <f>IF('E-1-4'!C13="","",'E-1-4'!C13)</f>
      </c>
      <c r="E38" s="78"/>
      <c r="F38" s="79"/>
      <c r="G38" s="184"/>
      <c r="H38" s="78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</row>
    <row r="39" spans="2:35" ht="9">
      <c r="B39" s="70"/>
      <c r="C39" s="87"/>
      <c r="D39" s="89">
        <f>IF('E-1-4'!C14="","",'E-1-4'!C14)</f>
      </c>
      <c r="E39" s="94"/>
      <c r="F39" s="95"/>
      <c r="G39" s="203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6"/>
    </row>
    <row r="40" spans="2:35" ht="9">
      <c r="B40" s="70"/>
      <c r="C40" s="87"/>
      <c r="D40" s="89">
        <f>IF('E-1-4'!C15="","",'E-1-4'!C15)</f>
      </c>
      <c r="E40" s="94"/>
      <c r="F40" s="95"/>
      <c r="G40" s="203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6"/>
    </row>
    <row r="41" spans="2:35" ht="9">
      <c r="B41" s="70"/>
      <c r="C41" s="87"/>
      <c r="D41" s="89">
        <f>IF('E-1-4'!C16="","",'E-1-4'!C16)</f>
      </c>
      <c r="E41" s="94"/>
      <c r="F41" s="95"/>
      <c r="G41" s="203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6"/>
    </row>
    <row r="42" spans="2:35" ht="9">
      <c r="B42" s="70"/>
      <c r="C42" s="131"/>
      <c r="D42" s="89">
        <f>IF('E-1-4'!C17="","",'E-1-4'!C17)</f>
      </c>
      <c r="E42" s="83"/>
      <c r="F42" s="84"/>
      <c r="G42" s="185"/>
      <c r="H42" s="83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5"/>
    </row>
    <row r="43" spans="2:35" ht="9">
      <c r="B43" s="60" t="s">
        <v>235</v>
      </c>
      <c r="C43" s="50"/>
      <c r="D43" s="66"/>
      <c r="E43" s="67">
        <f aca="true" t="shared" si="10" ref="E43:AI43">SUM(E44:E68)</f>
        <v>0</v>
      </c>
      <c r="F43" s="68">
        <f t="shared" si="10"/>
        <v>124.44877000000001</v>
      </c>
      <c r="G43" s="188">
        <f t="shared" si="10"/>
        <v>124.44877000000001</v>
      </c>
      <c r="H43" s="67">
        <f t="shared" si="10"/>
        <v>124.44877000000001</v>
      </c>
      <c r="I43" s="194">
        <f t="shared" si="10"/>
        <v>124.44877000000001</v>
      </c>
      <c r="J43" s="68">
        <f t="shared" si="10"/>
        <v>124.44877000000001</v>
      </c>
      <c r="K43" s="68">
        <f t="shared" si="10"/>
        <v>124.44877000000001</v>
      </c>
      <c r="L43" s="68">
        <f t="shared" si="10"/>
        <v>124.44877000000001</v>
      </c>
      <c r="M43" s="68">
        <f t="shared" si="10"/>
        <v>124.44877000000001</v>
      </c>
      <c r="N43" s="68">
        <f t="shared" si="10"/>
        <v>124.44877000000001</v>
      </c>
      <c r="O43" s="68">
        <f t="shared" si="10"/>
        <v>124.44877000000001</v>
      </c>
      <c r="P43" s="68">
        <f t="shared" si="10"/>
        <v>124.44877000000001</v>
      </c>
      <c r="Q43" s="68">
        <f t="shared" si="10"/>
        <v>124.44877000000001</v>
      </c>
      <c r="R43" s="68">
        <f t="shared" si="10"/>
        <v>124.44877000000001</v>
      </c>
      <c r="S43" s="68">
        <f t="shared" si="10"/>
        <v>124.44877000000001</v>
      </c>
      <c r="T43" s="68">
        <f t="shared" si="10"/>
        <v>124.44877000000001</v>
      </c>
      <c r="U43" s="68">
        <f t="shared" si="10"/>
        <v>124.44877000000001</v>
      </c>
      <c r="V43" s="68">
        <f t="shared" si="10"/>
        <v>124.44877000000001</v>
      </c>
      <c r="W43" s="68">
        <f t="shared" si="10"/>
        <v>124.44877000000001</v>
      </c>
      <c r="X43" s="68">
        <f t="shared" si="10"/>
        <v>124.44877000000001</v>
      </c>
      <c r="Y43" s="68">
        <f t="shared" si="10"/>
        <v>124.44877000000001</v>
      </c>
      <c r="Z43" s="68">
        <f t="shared" si="10"/>
        <v>124.44877000000001</v>
      </c>
      <c r="AA43" s="68">
        <f t="shared" si="10"/>
        <v>124.44877000000001</v>
      </c>
      <c r="AB43" s="68">
        <f t="shared" si="10"/>
        <v>124.44877000000001</v>
      </c>
      <c r="AC43" s="68">
        <f t="shared" si="10"/>
        <v>124.44877000000001</v>
      </c>
      <c r="AD43" s="68">
        <f t="shared" si="10"/>
        <v>124.44877000000001</v>
      </c>
      <c r="AE43" s="68">
        <f t="shared" si="10"/>
        <v>124.44877000000001</v>
      </c>
      <c r="AF43" s="68">
        <f t="shared" si="10"/>
        <v>124.44877000000001</v>
      </c>
      <c r="AG43" s="68">
        <f t="shared" si="10"/>
        <v>124.44877000000001</v>
      </c>
      <c r="AH43" s="68">
        <f t="shared" si="10"/>
        <v>124.44877000000001</v>
      </c>
      <c r="AI43" s="69">
        <f t="shared" si="10"/>
        <v>124.44877000000001</v>
      </c>
    </row>
    <row r="44" spans="2:35" ht="9">
      <c r="B44" s="70"/>
      <c r="C44" s="71" t="s">
        <v>67</v>
      </c>
      <c r="D44" s="72"/>
      <c r="E44" s="103"/>
      <c r="F44" s="104"/>
      <c r="G44" s="195"/>
      <c r="H44" s="103">
        <f>(SUM('E-1-3'!H15*'E-1-1'!$D45,'E-1-3'!H19:H21,'E-1-3'!H40*SUM('E-1-1'!$E45:$E47),'E-1-3'!H52:H57)+IF('E-1-1'!$N24=2,SUM('E-1-3'!H22,'E-1-3'!H58:H59),0)+IF('E-1-1'!$N25=2,SUM('E-1-3'!H23,'E-1-3'!H60:H61),0))/1000</f>
        <v>0</v>
      </c>
      <c r="I44" s="199">
        <f>(SUM('E-1-3'!I15*'E-1-1'!$D45,'E-1-3'!I19:I21,'E-1-3'!I40*SUM('E-1-1'!$E45:$E47),'E-1-3'!I52:I57)+IF('E-1-1'!$N24=2,SUM('E-1-3'!I22,'E-1-3'!I58:I59),0)+IF('E-1-1'!$N25=2,SUM('E-1-3'!I23,'E-1-3'!I60:I61),0))/1000</f>
        <v>0</v>
      </c>
      <c r="J44" s="104">
        <f>(SUM('E-1-3'!J15*'E-1-1'!$D45,'E-1-3'!J19:J21,'E-1-3'!J40*SUM('E-1-1'!$E45:$E47),'E-1-3'!J52:J57)+IF('E-1-1'!$N24=2,SUM('E-1-3'!J22,'E-1-3'!J58:J59),0)+IF('E-1-1'!$N25=2,SUM('E-1-3'!J23,'E-1-3'!J60:J61),0))/1000</f>
        <v>0</v>
      </c>
      <c r="K44" s="104">
        <f>(SUM('E-1-3'!K15*'E-1-1'!$D45,'E-1-3'!K19:K21,'E-1-3'!K40*SUM('E-1-1'!$E45:$E47),'E-1-3'!K52:K57)+IF('E-1-1'!$N24=2,SUM('E-1-3'!K22,'E-1-3'!K58:K59),0)+IF('E-1-1'!$N25=2,SUM('E-1-3'!K23,'E-1-3'!K60:K61),0))/1000</f>
        <v>0</v>
      </c>
      <c r="L44" s="104">
        <f>(SUM('E-1-3'!L15*'E-1-1'!$D45,'E-1-3'!L19:L21,'E-1-3'!L40*SUM('E-1-1'!$E45:$E47),'E-1-3'!L52:L57)+IF('E-1-1'!$N24=2,SUM('E-1-3'!L22,'E-1-3'!L58:L59),0)+IF('E-1-1'!$N25=2,SUM('E-1-3'!L23,'E-1-3'!L60:L61),0))/1000</f>
        <v>0</v>
      </c>
      <c r="M44" s="104">
        <f>(SUM('E-1-3'!M15*'E-1-1'!$D45,'E-1-3'!M19:M21,'E-1-3'!M40*SUM('E-1-1'!$E45:$E47),'E-1-3'!M52:M57)+IF('E-1-1'!$N24=2,SUM('E-1-3'!M22,'E-1-3'!M58:M59),0)+IF('E-1-1'!$N25=2,SUM('E-1-3'!M23,'E-1-3'!M60:M61),0))/1000</f>
        <v>0</v>
      </c>
      <c r="N44" s="104">
        <f>(SUM('E-1-3'!N15*'E-1-1'!$D45,'E-1-3'!N19:N21,'E-1-3'!N40*SUM('E-1-1'!$E45:$E47),'E-1-3'!N52:N57)+IF('E-1-1'!$N24=2,SUM('E-1-3'!N22,'E-1-3'!N58:N59),0)+IF('E-1-1'!$N25=2,SUM('E-1-3'!N23,'E-1-3'!N60:N61),0))/1000</f>
        <v>0</v>
      </c>
      <c r="O44" s="104">
        <f>(SUM('E-1-3'!O15*'E-1-1'!$D45,'E-1-3'!O19:O21,'E-1-3'!O40*SUM('E-1-1'!$E45:$E47),'E-1-3'!O52:O57)+IF('E-1-1'!$N24=2,SUM('E-1-3'!O22,'E-1-3'!O58:O59),0)+IF('E-1-1'!$N25=2,SUM('E-1-3'!O23,'E-1-3'!O60:O61),0))/1000</f>
        <v>0</v>
      </c>
      <c r="P44" s="104">
        <f>(SUM('E-1-3'!P15*'E-1-1'!$D45,'E-1-3'!P19:P21,'E-1-3'!P40*SUM('E-1-1'!$E45:$E47),'E-1-3'!P52:P57)+IF('E-1-1'!$N24=2,SUM('E-1-3'!P22,'E-1-3'!P58:P59),0)+IF('E-1-1'!$N25=2,SUM('E-1-3'!P23,'E-1-3'!P60:P61),0))/1000</f>
        <v>0</v>
      </c>
      <c r="Q44" s="104">
        <f>(SUM('E-1-3'!Q15*'E-1-1'!$D45,'E-1-3'!Q19:Q21,'E-1-3'!Q40*SUM('E-1-1'!$E45:$E47),'E-1-3'!Q52:Q57)+IF('E-1-1'!$N24=2,SUM('E-1-3'!Q22,'E-1-3'!Q58:Q59),0)+IF('E-1-1'!$N25=2,SUM('E-1-3'!Q23,'E-1-3'!Q60:Q61),0))/1000</f>
        <v>0</v>
      </c>
      <c r="R44" s="104">
        <f>(SUM('E-1-3'!R15*'E-1-1'!$D45,'E-1-3'!R19:R21,'E-1-3'!R40*SUM('E-1-1'!$E45:$E47),'E-1-3'!R52:R57)+IF('E-1-1'!$N24=2,SUM('E-1-3'!R22,'E-1-3'!R58:R59),0)+IF('E-1-1'!$N25=2,SUM('E-1-3'!R23,'E-1-3'!R60:R61),0))/1000</f>
        <v>0</v>
      </c>
      <c r="S44" s="104">
        <f>(SUM('E-1-3'!S15*'E-1-1'!$D45,'E-1-3'!S19:S21,'E-1-3'!S40*SUM('E-1-1'!$E45:$E47),'E-1-3'!S52:S57)+IF('E-1-1'!$N24=2,SUM('E-1-3'!S22,'E-1-3'!S58:S59),0)+IF('E-1-1'!$N25=2,SUM('E-1-3'!S23,'E-1-3'!S60:S61),0))/1000</f>
        <v>0</v>
      </c>
      <c r="T44" s="104">
        <f>(SUM('E-1-3'!T15*'E-1-1'!$D45,'E-1-3'!T19:T21,'E-1-3'!T40*SUM('E-1-1'!$E45:$E47),'E-1-3'!T52:T57)+IF('E-1-1'!$N24=2,SUM('E-1-3'!T22,'E-1-3'!T58:T59),0)+IF('E-1-1'!$N25=2,SUM('E-1-3'!T23,'E-1-3'!T60:T61),0))/1000</f>
        <v>0</v>
      </c>
      <c r="U44" s="104">
        <f>(SUM('E-1-3'!U15*'E-1-1'!$D45,'E-1-3'!U19:U21,'E-1-3'!U40*SUM('E-1-1'!$E45:$E47),'E-1-3'!U52:U57)+IF('E-1-1'!$N24=2,SUM('E-1-3'!U22,'E-1-3'!U58:U59),0)+IF('E-1-1'!$N25=2,SUM('E-1-3'!U23,'E-1-3'!U60:U61),0))/1000</f>
        <v>0</v>
      </c>
      <c r="V44" s="104">
        <f>(SUM('E-1-3'!V15*'E-1-1'!$D45,'E-1-3'!V19:V21,'E-1-3'!V40*SUM('E-1-1'!$E45:$E47),'E-1-3'!V52:V57)+IF('E-1-1'!$N24=2,SUM('E-1-3'!V22,'E-1-3'!V58:V59),0)+IF('E-1-1'!$N25=2,SUM('E-1-3'!V23,'E-1-3'!V60:V61),0))/1000</f>
        <v>0</v>
      </c>
      <c r="W44" s="104">
        <f>(SUM('E-1-3'!W15*'E-1-1'!$D45,'E-1-3'!W19:W21,'E-1-3'!W40*SUM('E-1-1'!$E45:$E47),'E-1-3'!W52:W57)+IF('E-1-1'!$N24=2,SUM('E-1-3'!W22,'E-1-3'!W58:W59),0)+IF('E-1-1'!$N25=2,SUM('E-1-3'!W23,'E-1-3'!W60:W61),0))/1000</f>
        <v>0</v>
      </c>
      <c r="X44" s="104">
        <f>(SUM('E-1-3'!X15*'E-1-1'!$D45,'E-1-3'!X19:X21,'E-1-3'!X40*SUM('E-1-1'!$E45:$E47),'E-1-3'!X52:X57)+IF('E-1-1'!$N24=2,SUM('E-1-3'!X22,'E-1-3'!X58:X59),0)+IF('E-1-1'!$N25=2,SUM('E-1-3'!X23,'E-1-3'!X60:X61),0))/1000</f>
        <v>0</v>
      </c>
      <c r="Y44" s="104">
        <f>(SUM('E-1-3'!Y15*'E-1-1'!$D45,'E-1-3'!Y19:Y21,'E-1-3'!Y40*SUM('E-1-1'!$E45:$E47),'E-1-3'!Y52:Y57)+IF('E-1-1'!$N24=2,SUM('E-1-3'!Y22,'E-1-3'!Y58:Y59),0)+IF('E-1-1'!$N25=2,SUM('E-1-3'!Y23,'E-1-3'!Y60:Y61),0))/1000</f>
        <v>0</v>
      </c>
      <c r="Z44" s="104">
        <f>(SUM('E-1-3'!Z15*'E-1-1'!$D45,'E-1-3'!Z19:Z21,'E-1-3'!Z40*SUM('E-1-1'!$E45:$E47),'E-1-3'!Z52:Z57)+IF('E-1-1'!$N24=2,SUM('E-1-3'!Z22,'E-1-3'!Z58:Z59),0)+IF('E-1-1'!$N25=2,SUM('E-1-3'!Z23,'E-1-3'!Z60:Z61),0))/1000</f>
        <v>0</v>
      </c>
      <c r="AA44" s="104">
        <f>(SUM('E-1-3'!AA15*'E-1-1'!$D45,'E-1-3'!AA19:AA21,'E-1-3'!AA40*SUM('E-1-1'!$E45:$E47),'E-1-3'!AA52:AA57)+IF('E-1-1'!$N24=2,SUM('E-1-3'!AA22,'E-1-3'!AA58:AA59),0)+IF('E-1-1'!$N25=2,SUM('E-1-3'!AA23,'E-1-3'!AA60:AA61),0))/1000</f>
        <v>0</v>
      </c>
      <c r="AB44" s="104">
        <f>(SUM('E-1-3'!AB15*'E-1-1'!$D45,'E-1-3'!AB19:AB21,'E-1-3'!AB40*SUM('E-1-1'!$E45:$E47),'E-1-3'!AB52:AB57)+IF('E-1-1'!$N24=2,SUM('E-1-3'!AB22,'E-1-3'!AB58:AB59),0)+IF('E-1-1'!$N25=2,SUM('E-1-3'!AB23,'E-1-3'!AB60:AB61),0))/1000</f>
        <v>0</v>
      </c>
      <c r="AC44" s="104">
        <f>(SUM('E-1-3'!AC15*'E-1-1'!$D45,'E-1-3'!AC19:AC21,'E-1-3'!AC40*SUM('E-1-1'!$E45:$E47),'E-1-3'!AC52:AC57)+IF('E-1-1'!$N24=2,SUM('E-1-3'!AC22,'E-1-3'!AC58:AC59),0)+IF('E-1-1'!$N25=2,SUM('E-1-3'!AC23,'E-1-3'!AC60:AC61),0))/1000</f>
        <v>0</v>
      </c>
      <c r="AD44" s="104">
        <f>(SUM('E-1-3'!AD15*'E-1-1'!$D45,'E-1-3'!AD19:AD21,'E-1-3'!AD40*SUM('E-1-1'!$E45:$E47),'E-1-3'!AD52:AD57)+IF('E-1-1'!$N24=2,SUM('E-1-3'!AD22,'E-1-3'!AD58:AD59),0)+IF('E-1-1'!$N25=2,SUM('E-1-3'!AD23,'E-1-3'!AD60:AD61),0))/1000</f>
        <v>0</v>
      </c>
      <c r="AE44" s="104">
        <f>(SUM('E-1-3'!AE15*'E-1-1'!$D45,'E-1-3'!AE19:AE21,'E-1-3'!AE40*SUM('E-1-1'!$E45:$E47),'E-1-3'!AE52:AE57)+IF('E-1-1'!$N24=2,SUM('E-1-3'!AE22,'E-1-3'!AE58:AE59),0)+IF('E-1-1'!$N25=2,SUM('E-1-3'!AE23,'E-1-3'!AE60:AE61),0))/1000</f>
        <v>0</v>
      </c>
      <c r="AF44" s="104">
        <f>(SUM('E-1-3'!AF15*'E-1-1'!$D45,'E-1-3'!AF19:AF21,'E-1-3'!AF40*SUM('E-1-1'!$E45:$E47),'E-1-3'!AF52:AF57)+IF('E-1-1'!$N24=2,SUM('E-1-3'!AF22,'E-1-3'!AF58:AF59),0)+IF('E-1-1'!$N25=2,SUM('E-1-3'!AF23,'E-1-3'!AF60:AF61),0))/1000</f>
        <v>0</v>
      </c>
      <c r="AG44" s="104">
        <f>(SUM('E-1-3'!AG15*'E-1-1'!$D45,'E-1-3'!AG19:AG21,'E-1-3'!AG40*SUM('E-1-1'!$E45:$E47),'E-1-3'!AG52:AG57)+IF('E-1-1'!$N24=2,SUM('E-1-3'!AG22,'E-1-3'!AG58:AG59),0)+IF('E-1-1'!$N25=2,SUM('E-1-3'!AG23,'E-1-3'!AG60:AG61),0))/1000</f>
        <v>0</v>
      </c>
      <c r="AH44" s="104">
        <f>(SUM('E-1-3'!AH15*'E-1-1'!$D45,'E-1-3'!AH19:AH21,'E-1-3'!AH40*SUM('E-1-1'!$E45:$E47),'E-1-3'!AH52:AH57)+IF('E-1-1'!$N24=2,SUM('E-1-3'!AH22,'E-1-3'!AH58:AH59),0)+IF('E-1-1'!$N25=2,SUM('E-1-3'!AH23,'E-1-3'!AH60:AH61),0))/1000</f>
        <v>0</v>
      </c>
      <c r="AI44" s="75">
        <f>(SUM('E-1-3'!AI15*'E-1-1'!$D45,'E-1-3'!AI19:AI21,'E-1-3'!AI40*SUM('E-1-1'!$E45:$E47),'E-1-3'!AI52:AI57)+IF('E-1-1'!$N24=2,SUM('E-1-3'!AI22,'E-1-3'!AI58:AI59),0)+IF('E-1-1'!$N25=2,SUM('E-1-3'!AI23,'E-1-3'!AI60:AI61),0))/1000</f>
        <v>0</v>
      </c>
    </row>
    <row r="45" spans="2:35" ht="9">
      <c r="B45" s="70"/>
      <c r="C45" s="76" t="s">
        <v>115</v>
      </c>
      <c r="D45" s="77"/>
      <c r="E45" s="78"/>
      <c r="F45" s="79"/>
      <c r="G45" s="184"/>
      <c r="H45" s="103">
        <f>'E-1-6'!H45*SUM('E-1-1'!$E$45:$E$47)</f>
        <v>0</v>
      </c>
      <c r="I45" s="199">
        <f>'E-1-6'!I45*SUM('E-1-1'!$E$45:$E$47)</f>
        <v>0</v>
      </c>
      <c r="J45" s="104">
        <f>'E-1-6'!J45*SUM('E-1-1'!$E$45:$E$47)</f>
        <v>0</v>
      </c>
      <c r="K45" s="104">
        <f>'E-1-6'!K45*SUM('E-1-1'!$E$45:$E$47)</f>
        <v>0</v>
      </c>
      <c r="L45" s="104">
        <f>'E-1-6'!L45*SUM('E-1-1'!$E$45:$E$47)</f>
        <v>0</v>
      </c>
      <c r="M45" s="104">
        <f>'E-1-6'!M45*SUM('E-1-1'!$E$45:$E$47)</f>
        <v>0</v>
      </c>
      <c r="N45" s="104">
        <f>'E-1-6'!N45*SUM('E-1-1'!$E$45:$E$47)</f>
        <v>0</v>
      </c>
      <c r="O45" s="104">
        <f>'E-1-6'!O45*SUM('E-1-1'!$E$45:$E$47)</f>
        <v>0</v>
      </c>
      <c r="P45" s="104">
        <f>'E-1-6'!P45*SUM('E-1-1'!$E$45:$E$47)</f>
        <v>0</v>
      </c>
      <c r="Q45" s="104">
        <f>'E-1-6'!Q45*SUM('E-1-1'!$E$45:$E$47)</f>
        <v>0</v>
      </c>
      <c r="R45" s="104">
        <f>'E-1-6'!R45*SUM('E-1-1'!$E$45:$E$47)</f>
        <v>0</v>
      </c>
      <c r="S45" s="104">
        <f>'E-1-6'!S45*SUM('E-1-1'!$E$45:$E$47)</f>
        <v>0</v>
      </c>
      <c r="T45" s="104">
        <f>'E-1-6'!T45*SUM('E-1-1'!$E$45:$E$47)</f>
        <v>0</v>
      </c>
      <c r="U45" s="104">
        <f>'E-1-6'!U45*SUM('E-1-1'!$E$45:$E$47)</f>
        <v>0</v>
      </c>
      <c r="V45" s="104">
        <f>'E-1-6'!V45*SUM('E-1-1'!$E$45:$E$47)</f>
        <v>0</v>
      </c>
      <c r="W45" s="104">
        <f>'E-1-6'!W45*SUM('E-1-1'!$E$45:$E$47)</f>
        <v>0</v>
      </c>
      <c r="X45" s="79">
        <f>'E-1-6'!X45*SUM('E-1-1'!$E$45:$E$47)</f>
        <v>0</v>
      </c>
      <c r="Y45" s="79">
        <f>'E-1-6'!Y45*SUM('E-1-1'!$E$45:$E$47)</f>
        <v>0</v>
      </c>
      <c r="Z45" s="79">
        <f>'E-1-6'!Z45*SUM('E-1-1'!$E$45:$E$47)</f>
        <v>0</v>
      </c>
      <c r="AA45" s="79">
        <f>'E-1-6'!AA45*SUM('E-1-1'!$E$45:$E$47)</f>
        <v>0</v>
      </c>
      <c r="AB45" s="79">
        <f>'E-1-6'!AB45*SUM('E-1-1'!$E$45:$E$47)</f>
        <v>0</v>
      </c>
      <c r="AC45" s="79">
        <f>'E-1-6'!AC45*SUM('E-1-1'!$E$45:$E$47)</f>
        <v>0</v>
      </c>
      <c r="AD45" s="79">
        <f>'E-1-6'!AD45*SUM('E-1-1'!$E$45:$E$47)</f>
        <v>0</v>
      </c>
      <c r="AE45" s="79">
        <f>'E-1-6'!AE45*SUM('E-1-1'!$E$45:$E$47)</f>
        <v>0</v>
      </c>
      <c r="AF45" s="79">
        <f>'E-1-6'!AF45*SUM('E-1-1'!$E$45:$E$47)</f>
        <v>0</v>
      </c>
      <c r="AG45" s="79">
        <f>'E-1-6'!AG45*SUM('E-1-1'!$E$45:$E$47)</f>
        <v>0</v>
      </c>
      <c r="AH45" s="79">
        <f>'E-1-6'!AH45*SUM('E-1-1'!$E$45:$E$47)</f>
        <v>0</v>
      </c>
      <c r="AI45" s="80">
        <f>'E-1-6'!AI45*SUM('E-1-1'!$E$45:$E$47)</f>
        <v>0</v>
      </c>
    </row>
    <row r="46" spans="2:35" ht="9">
      <c r="B46" s="70"/>
      <c r="C46" s="88" t="s">
        <v>71</v>
      </c>
      <c r="D46" s="89" t="s">
        <v>224</v>
      </c>
      <c r="E46" s="78"/>
      <c r="F46" s="79"/>
      <c r="G46" s="184"/>
      <c r="H46" s="78">
        <f>SUM('E-2-6:E-2-8'!J9)/1000</f>
        <v>0</v>
      </c>
      <c r="I46" s="79">
        <f aca="true" t="shared" si="11" ref="I46:AI46">H46</f>
        <v>0</v>
      </c>
      <c r="J46" s="79">
        <f t="shared" si="11"/>
        <v>0</v>
      </c>
      <c r="K46" s="79">
        <f t="shared" si="11"/>
        <v>0</v>
      </c>
      <c r="L46" s="79">
        <f t="shared" si="11"/>
        <v>0</v>
      </c>
      <c r="M46" s="79">
        <f t="shared" si="11"/>
        <v>0</v>
      </c>
      <c r="N46" s="79">
        <f t="shared" si="11"/>
        <v>0</v>
      </c>
      <c r="O46" s="79">
        <f t="shared" si="11"/>
        <v>0</v>
      </c>
      <c r="P46" s="79">
        <f t="shared" si="11"/>
        <v>0</v>
      </c>
      <c r="Q46" s="79">
        <f t="shared" si="11"/>
        <v>0</v>
      </c>
      <c r="R46" s="79">
        <f t="shared" si="11"/>
        <v>0</v>
      </c>
      <c r="S46" s="79">
        <f t="shared" si="11"/>
        <v>0</v>
      </c>
      <c r="T46" s="79">
        <f t="shared" si="11"/>
        <v>0</v>
      </c>
      <c r="U46" s="79">
        <f t="shared" si="11"/>
        <v>0</v>
      </c>
      <c r="V46" s="79">
        <f t="shared" si="11"/>
        <v>0</v>
      </c>
      <c r="W46" s="79">
        <f t="shared" si="11"/>
        <v>0</v>
      </c>
      <c r="X46" s="79">
        <f t="shared" si="11"/>
        <v>0</v>
      </c>
      <c r="Y46" s="79">
        <f t="shared" si="11"/>
        <v>0</v>
      </c>
      <c r="Z46" s="79">
        <f t="shared" si="11"/>
        <v>0</v>
      </c>
      <c r="AA46" s="79">
        <f t="shared" si="11"/>
        <v>0</v>
      </c>
      <c r="AB46" s="79">
        <f t="shared" si="11"/>
        <v>0</v>
      </c>
      <c r="AC46" s="79">
        <f t="shared" si="11"/>
        <v>0</v>
      </c>
      <c r="AD46" s="79">
        <f t="shared" si="11"/>
        <v>0</v>
      </c>
      <c r="AE46" s="79">
        <f t="shared" si="11"/>
        <v>0</v>
      </c>
      <c r="AF46" s="79">
        <f t="shared" si="11"/>
        <v>0</v>
      </c>
      <c r="AG46" s="79">
        <f t="shared" si="11"/>
        <v>0</v>
      </c>
      <c r="AH46" s="79">
        <f t="shared" si="11"/>
        <v>0</v>
      </c>
      <c r="AI46" s="80">
        <f t="shared" si="11"/>
        <v>0</v>
      </c>
    </row>
    <row r="47" spans="2:35" ht="9">
      <c r="B47" s="70"/>
      <c r="C47" s="86"/>
      <c r="D47" s="89" t="s">
        <v>225</v>
      </c>
      <c r="E47" s="78"/>
      <c r="F47" s="79"/>
      <c r="G47" s="184"/>
      <c r="H47" s="78">
        <f>SUM('E-2-6:E-2-8'!J10)/1000</f>
        <v>0</v>
      </c>
      <c r="I47" s="79">
        <f aca="true" t="shared" si="12" ref="I47:AI47">H47</f>
        <v>0</v>
      </c>
      <c r="J47" s="79">
        <f t="shared" si="12"/>
        <v>0</v>
      </c>
      <c r="K47" s="79">
        <f t="shared" si="12"/>
        <v>0</v>
      </c>
      <c r="L47" s="79">
        <f t="shared" si="12"/>
        <v>0</v>
      </c>
      <c r="M47" s="79">
        <f t="shared" si="12"/>
        <v>0</v>
      </c>
      <c r="N47" s="79">
        <f t="shared" si="12"/>
        <v>0</v>
      </c>
      <c r="O47" s="79">
        <f t="shared" si="12"/>
        <v>0</v>
      </c>
      <c r="P47" s="79">
        <f t="shared" si="12"/>
        <v>0</v>
      </c>
      <c r="Q47" s="79">
        <f t="shared" si="12"/>
        <v>0</v>
      </c>
      <c r="R47" s="79">
        <f t="shared" si="12"/>
        <v>0</v>
      </c>
      <c r="S47" s="79">
        <f t="shared" si="12"/>
        <v>0</v>
      </c>
      <c r="T47" s="79">
        <f t="shared" si="12"/>
        <v>0</v>
      </c>
      <c r="U47" s="79">
        <f t="shared" si="12"/>
        <v>0</v>
      </c>
      <c r="V47" s="79">
        <f t="shared" si="12"/>
        <v>0</v>
      </c>
      <c r="W47" s="79">
        <f t="shared" si="12"/>
        <v>0</v>
      </c>
      <c r="X47" s="79">
        <f t="shared" si="12"/>
        <v>0</v>
      </c>
      <c r="Y47" s="79">
        <f t="shared" si="12"/>
        <v>0</v>
      </c>
      <c r="Z47" s="79">
        <f t="shared" si="12"/>
        <v>0</v>
      </c>
      <c r="AA47" s="79">
        <f t="shared" si="12"/>
        <v>0</v>
      </c>
      <c r="AB47" s="79">
        <f t="shared" si="12"/>
        <v>0</v>
      </c>
      <c r="AC47" s="79">
        <f t="shared" si="12"/>
        <v>0</v>
      </c>
      <c r="AD47" s="79">
        <f t="shared" si="12"/>
        <v>0</v>
      </c>
      <c r="AE47" s="79">
        <f t="shared" si="12"/>
        <v>0</v>
      </c>
      <c r="AF47" s="79">
        <f t="shared" si="12"/>
        <v>0</v>
      </c>
      <c r="AG47" s="79">
        <f t="shared" si="12"/>
        <v>0</v>
      </c>
      <c r="AH47" s="79">
        <f t="shared" si="12"/>
        <v>0</v>
      </c>
      <c r="AI47" s="80">
        <f t="shared" si="12"/>
        <v>0</v>
      </c>
    </row>
    <row r="48" spans="2:35" ht="9">
      <c r="B48" s="70"/>
      <c r="C48" s="86"/>
      <c r="D48" s="89" t="s">
        <v>231</v>
      </c>
      <c r="E48" s="78"/>
      <c r="F48" s="79"/>
      <c r="G48" s="184"/>
      <c r="H48" s="78">
        <f>SUM('E-2-6:E-2-8'!J11)/1000</f>
        <v>0</v>
      </c>
      <c r="I48" s="79">
        <f aca="true" t="shared" si="13" ref="I48:AI48">H48</f>
        <v>0</v>
      </c>
      <c r="J48" s="79">
        <f t="shared" si="13"/>
        <v>0</v>
      </c>
      <c r="K48" s="79">
        <f t="shared" si="13"/>
        <v>0</v>
      </c>
      <c r="L48" s="79">
        <f t="shared" si="13"/>
        <v>0</v>
      </c>
      <c r="M48" s="79">
        <f t="shared" si="13"/>
        <v>0</v>
      </c>
      <c r="N48" s="79">
        <f t="shared" si="13"/>
        <v>0</v>
      </c>
      <c r="O48" s="79">
        <f t="shared" si="13"/>
        <v>0</v>
      </c>
      <c r="P48" s="79">
        <f t="shared" si="13"/>
        <v>0</v>
      </c>
      <c r="Q48" s="79">
        <f t="shared" si="13"/>
        <v>0</v>
      </c>
      <c r="R48" s="79">
        <f t="shared" si="13"/>
        <v>0</v>
      </c>
      <c r="S48" s="79">
        <f t="shared" si="13"/>
        <v>0</v>
      </c>
      <c r="T48" s="79">
        <f t="shared" si="13"/>
        <v>0</v>
      </c>
      <c r="U48" s="79">
        <f t="shared" si="13"/>
        <v>0</v>
      </c>
      <c r="V48" s="79">
        <f t="shared" si="13"/>
        <v>0</v>
      </c>
      <c r="W48" s="79">
        <f t="shared" si="13"/>
        <v>0</v>
      </c>
      <c r="X48" s="79">
        <f t="shared" si="13"/>
        <v>0</v>
      </c>
      <c r="Y48" s="79">
        <f t="shared" si="13"/>
        <v>0</v>
      </c>
      <c r="Z48" s="79">
        <f t="shared" si="13"/>
        <v>0</v>
      </c>
      <c r="AA48" s="79">
        <f t="shared" si="13"/>
        <v>0</v>
      </c>
      <c r="AB48" s="79">
        <f t="shared" si="13"/>
        <v>0</v>
      </c>
      <c r="AC48" s="79">
        <f t="shared" si="13"/>
        <v>0</v>
      </c>
      <c r="AD48" s="79">
        <f t="shared" si="13"/>
        <v>0</v>
      </c>
      <c r="AE48" s="79">
        <f t="shared" si="13"/>
        <v>0</v>
      </c>
      <c r="AF48" s="79">
        <f t="shared" si="13"/>
        <v>0</v>
      </c>
      <c r="AG48" s="79">
        <f t="shared" si="13"/>
        <v>0</v>
      </c>
      <c r="AH48" s="79">
        <f t="shared" si="13"/>
        <v>0</v>
      </c>
      <c r="AI48" s="80">
        <f t="shared" si="13"/>
        <v>0</v>
      </c>
    </row>
    <row r="49" spans="2:35" ht="9">
      <c r="B49" s="70"/>
      <c r="C49" s="86"/>
      <c r="D49" s="89" t="s">
        <v>232</v>
      </c>
      <c r="E49" s="78"/>
      <c r="F49" s="79"/>
      <c r="G49" s="184"/>
      <c r="H49" s="78">
        <f>SUM('E-2-6:E-2-8'!J12)/1000</f>
        <v>0</v>
      </c>
      <c r="I49" s="79">
        <f aca="true" t="shared" si="14" ref="I49:AI49">H49</f>
        <v>0</v>
      </c>
      <c r="J49" s="79">
        <f t="shared" si="14"/>
        <v>0</v>
      </c>
      <c r="K49" s="79">
        <f t="shared" si="14"/>
        <v>0</v>
      </c>
      <c r="L49" s="79">
        <f t="shared" si="14"/>
        <v>0</v>
      </c>
      <c r="M49" s="79">
        <f t="shared" si="14"/>
        <v>0</v>
      </c>
      <c r="N49" s="79">
        <f t="shared" si="14"/>
        <v>0</v>
      </c>
      <c r="O49" s="79">
        <f t="shared" si="14"/>
        <v>0</v>
      </c>
      <c r="P49" s="79">
        <f t="shared" si="14"/>
        <v>0</v>
      </c>
      <c r="Q49" s="79">
        <f t="shared" si="14"/>
        <v>0</v>
      </c>
      <c r="R49" s="79">
        <f t="shared" si="14"/>
        <v>0</v>
      </c>
      <c r="S49" s="79">
        <f t="shared" si="14"/>
        <v>0</v>
      </c>
      <c r="T49" s="79">
        <f t="shared" si="14"/>
        <v>0</v>
      </c>
      <c r="U49" s="79">
        <f t="shared" si="14"/>
        <v>0</v>
      </c>
      <c r="V49" s="79">
        <f t="shared" si="14"/>
        <v>0</v>
      </c>
      <c r="W49" s="79">
        <f t="shared" si="14"/>
        <v>0</v>
      </c>
      <c r="X49" s="79">
        <f t="shared" si="14"/>
        <v>0</v>
      </c>
      <c r="Y49" s="79">
        <f t="shared" si="14"/>
        <v>0</v>
      </c>
      <c r="Z49" s="79">
        <f t="shared" si="14"/>
        <v>0</v>
      </c>
      <c r="AA49" s="79">
        <f t="shared" si="14"/>
        <v>0</v>
      </c>
      <c r="AB49" s="79">
        <f t="shared" si="14"/>
        <v>0</v>
      </c>
      <c r="AC49" s="79">
        <f t="shared" si="14"/>
        <v>0</v>
      </c>
      <c r="AD49" s="79">
        <f t="shared" si="14"/>
        <v>0</v>
      </c>
      <c r="AE49" s="79">
        <f t="shared" si="14"/>
        <v>0</v>
      </c>
      <c r="AF49" s="79">
        <f t="shared" si="14"/>
        <v>0</v>
      </c>
      <c r="AG49" s="79">
        <f t="shared" si="14"/>
        <v>0</v>
      </c>
      <c r="AH49" s="79">
        <f t="shared" si="14"/>
        <v>0</v>
      </c>
      <c r="AI49" s="80">
        <f t="shared" si="14"/>
        <v>0</v>
      </c>
    </row>
    <row r="50" spans="2:35" ht="9">
      <c r="B50" s="70"/>
      <c r="C50" s="86"/>
      <c r="D50" s="89" t="s">
        <v>233</v>
      </c>
      <c r="E50" s="78"/>
      <c r="F50" s="79"/>
      <c r="G50" s="184"/>
      <c r="H50" s="78">
        <f>SUM('E-2-6:E-2-8'!J13)/1000</f>
        <v>0</v>
      </c>
      <c r="I50" s="79">
        <f aca="true" t="shared" si="15" ref="I50:AI50">H50</f>
        <v>0</v>
      </c>
      <c r="J50" s="79">
        <f t="shared" si="15"/>
        <v>0</v>
      </c>
      <c r="K50" s="79">
        <f t="shared" si="15"/>
        <v>0</v>
      </c>
      <c r="L50" s="79">
        <f t="shared" si="15"/>
        <v>0</v>
      </c>
      <c r="M50" s="79">
        <f t="shared" si="15"/>
        <v>0</v>
      </c>
      <c r="N50" s="79">
        <f t="shared" si="15"/>
        <v>0</v>
      </c>
      <c r="O50" s="79">
        <f t="shared" si="15"/>
        <v>0</v>
      </c>
      <c r="P50" s="79">
        <f t="shared" si="15"/>
        <v>0</v>
      </c>
      <c r="Q50" s="79">
        <f t="shared" si="15"/>
        <v>0</v>
      </c>
      <c r="R50" s="79">
        <f t="shared" si="15"/>
        <v>0</v>
      </c>
      <c r="S50" s="79">
        <f t="shared" si="15"/>
        <v>0</v>
      </c>
      <c r="T50" s="79">
        <f t="shared" si="15"/>
        <v>0</v>
      </c>
      <c r="U50" s="79">
        <f t="shared" si="15"/>
        <v>0</v>
      </c>
      <c r="V50" s="79">
        <f t="shared" si="15"/>
        <v>0</v>
      </c>
      <c r="W50" s="79">
        <f t="shared" si="15"/>
        <v>0</v>
      </c>
      <c r="X50" s="79">
        <f t="shared" si="15"/>
        <v>0</v>
      </c>
      <c r="Y50" s="79">
        <f t="shared" si="15"/>
        <v>0</v>
      </c>
      <c r="Z50" s="79">
        <f t="shared" si="15"/>
        <v>0</v>
      </c>
      <c r="AA50" s="79">
        <f t="shared" si="15"/>
        <v>0</v>
      </c>
      <c r="AB50" s="79">
        <f t="shared" si="15"/>
        <v>0</v>
      </c>
      <c r="AC50" s="79">
        <f t="shared" si="15"/>
        <v>0</v>
      </c>
      <c r="AD50" s="79">
        <f t="shared" si="15"/>
        <v>0</v>
      </c>
      <c r="AE50" s="79">
        <f t="shared" si="15"/>
        <v>0</v>
      </c>
      <c r="AF50" s="79">
        <f t="shared" si="15"/>
        <v>0</v>
      </c>
      <c r="AG50" s="79">
        <f t="shared" si="15"/>
        <v>0</v>
      </c>
      <c r="AH50" s="79">
        <f t="shared" si="15"/>
        <v>0</v>
      </c>
      <c r="AI50" s="80">
        <f t="shared" si="15"/>
        <v>0</v>
      </c>
    </row>
    <row r="51" spans="2:35" ht="9">
      <c r="B51" s="70"/>
      <c r="C51" s="86"/>
      <c r="D51" s="89" t="s">
        <v>5</v>
      </c>
      <c r="E51" s="78"/>
      <c r="F51" s="79"/>
      <c r="G51" s="184"/>
      <c r="H51" s="78">
        <f>SUM('E-2-6:E-2-8'!J14)/1000</f>
        <v>0</v>
      </c>
      <c r="I51" s="79">
        <f aca="true" t="shared" si="16" ref="I51:AI51">H51</f>
        <v>0</v>
      </c>
      <c r="J51" s="79">
        <f t="shared" si="16"/>
        <v>0</v>
      </c>
      <c r="K51" s="79">
        <f t="shared" si="16"/>
        <v>0</v>
      </c>
      <c r="L51" s="79">
        <f t="shared" si="16"/>
        <v>0</v>
      </c>
      <c r="M51" s="79">
        <f t="shared" si="16"/>
        <v>0</v>
      </c>
      <c r="N51" s="79">
        <f t="shared" si="16"/>
        <v>0</v>
      </c>
      <c r="O51" s="79">
        <f t="shared" si="16"/>
        <v>0</v>
      </c>
      <c r="P51" s="79">
        <f t="shared" si="16"/>
        <v>0</v>
      </c>
      <c r="Q51" s="79">
        <f t="shared" si="16"/>
        <v>0</v>
      </c>
      <c r="R51" s="79">
        <f t="shared" si="16"/>
        <v>0</v>
      </c>
      <c r="S51" s="79">
        <f t="shared" si="16"/>
        <v>0</v>
      </c>
      <c r="T51" s="79">
        <f t="shared" si="16"/>
        <v>0</v>
      </c>
      <c r="U51" s="79">
        <f t="shared" si="16"/>
        <v>0</v>
      </c>
      <c r="V51" s="79">
        <f t="shared" si="16"/>
        <v>0</v>
      </c>
      <c r="W51" s="79">
        <f t="shared" si="16"/>
        <v>0</v>
      </c>
      <c r="X51" s="79">
        <f t="shared" si="16"/>
        <v>0</v>
      </c>
      <c r="Y51" s="79">
        <f t="shared" si="16"/>
        <v>0</v>
      </c>
      <c r="Z51" s="79">
        <f t="shared" si="16"/>
        <v>0</v>
      </c>
      <c r="AA51" s="79">
        <f t="shared" si="16"/>
        <v>0</v>
      </c>
      <c r="AB51" s="79">
        <f t="shared" si="16"/>
        <v>0</v>
      </c>
      <c r="AC51" s="79">
        <f t="shared" si="16"/>
        <v>0</v>
      </c>
      <c r="AD51" s="79">
        <f t="shared" si="16"/>
        <v>0</v>
      </c>
      <c r="AE51" s="79">
        <f t="shared" si="16"/>
        <v>0</v>
      </c>
      <c r="AF51" s="79">
        <f t="shared" si="16"/>
        <v>0</v>
      </c>
      <c r="AG51" s="79">
        <f t="shared" si="16"/>
        <v>0</v>
      </c>
      <c r="AH51" s="79">
        <f t="shared" si="16"/>
        <v>0</v>
      </c>
      <c r="AI51" s="80">
        <f t="shared" si="16"/>
        <v>0</v>
      </c>
    </row>
    <row r="52" spans="2:35" ht="9">
      <c r="B52" s="70"/>
      <c r="C52" s="86"/>
      <c r="D52" s="89" t="s">
        <v>361</v>
      </c>
      <c r="E52" s="78"/>
      <c r="F52" s="79"/>
      <c r="G52" s="184"/>
      <c r="H52" s="78">
        <f>SUM('E-2-6:E-2-8'!J15)/1000</f>
        <v>0</v>
      </c>
      <c r="I52" s="79">
        <f aca="true" t="shared" si="17" ref="I52:AI53">H52</f>
        <v>0</v>
      </c>
      <c r="J52" s="79">
        <f t="shared" si="17"/>
        <v>0</v>
      </c>
      <c r="K52" s="79">
        <f t="shared" si="17"/>
        <v>0</v>
      </c>
      <c r="L52" s="79">
        <f t="shared" si="17"/>
        <v>0</v>
      </c>
      <c r="M52" s="79">
        <f t="shared" si="17"/>
        <v>0</v>
      </c>
      <c r="N52" s="79">
        <f t="shared" si="17"/>
        <v>0</v>
      </c>
      <c r="O52" s="79">
        <f t="shared" si="17"/>
        <v>0</v>
      </c>
      <c r="P52" s="79">
        <f t="shared" si="17"/>
        <v>0</v>
      </c>
      <c r="Q52" s="79">
        <f t="shared" si="17"/>
        <v>0</v>
      </c>
      <c r="R52" s="79">
        <f t="shared" si="17"/>
        <v>0</v>
      </c>
      <c r="S52" s="79">
        <f t="shared" si="17"/>
        <v>0</v>
      </c>
      <c r="T52" s="79">
        <f t="shared" si="17"/>
        <v>0</v>
      </c>
      <c r="U52" s="79">
        <f t="shared" si="17"/>
        <v>0</v>
      </c>
      <c r="V52" s="79">
        <f t="shared" si="17"/>
        <v>0</v>
      </c>
      <c r="W52" s="79">
        <f t="shared" si="17"/>
        <v>0</v>
      </c>
      <c r="X52" s="79">
        <f t="shared" si="17"/>
        <v>0</v>
      </c>
      <c r="Y52" s="79">
        <f t="shared" si="17"/>
        <v>0</v>
      </c>
      <c r="Z52" s="79">
        <f t="shared" si="17"/>
        <v>0</v>
      </c>
      <c r="AA52" s="79">
        <f t="shared" si="17"/>
        <v>0</v>
      </c>
      <c r="AB52" s="79">
        <f t="shared" si="17"/>
        <v>0</v>
      </c>
      <c r="AC52" s="79">
        <f t="shared" si="17"/>
        <v>0</v>
      </c>
      <c r="AD52" s="79">
        <f t="shared" si="17"/>
        <v>0</v>
      </c>
      <c r="AE52" s="79">
        <f t="shared" si="17"/>
        <v>0</v>
      </c>
      <c r="AF52" s="79">
        <f t="shared" si="17"/>
        <v>0</v>
      </c>
      <c r="AG52" s="79">
        <f t="shared" si="17"/>
        <v>0</v>
      </c>
      <c r="AH52" s="79">
        <f t="shared" si="17"/>
        <v>0</v>
      </c>
      <c r="AI52" s="80">
        <f t="shared" si="17"/>
        <v>0</v>
      </c>
    </row>
    <row r="53" spans="2:35" ht="9">
      <c r="B53" s="70"/>
      <c r="C53" s="407"/>
      <c r="D53" s="89" t="s">
        <v>360</v>
      </c>
      <c r="E53" s="78"/>
      <c r="F53" s="79"/>
      <c r="G53" s="184"/>
      <c r="H53" s="78">
        <f>SUM('E-2-6:E-2-8'!J16)/1000</f>
        <v>0</v>
      </c>
      <c r="I53" s="79">
        <f t="shared" si="17"/>
        <v>0</v>
      </c>
      <c r="J53" s="79">
        <f t="shared" si="17"/>
        <v>0</v>
      </c>
      <c r="K53" s="79">
        <f t="shared" si="17"/>
        <v>0</v>
      </c>
      <c r="L53" s="79">
        <f t="shared" si="17"/>
        <v>0</v>
      </c>
      <c r="M53" s="79">
        <f t="shared" si="17"/>
        <v>0</v>
      </c>
      <c r="N53" s="79">
        <f t="shared" si="17"/>
        <v>0</v>
      </c>
      <c r="O53" s="79">
        <f t="shared" si="17"/>
        <v>0</v>
      </c>
      <c r="P53" s="79">
        <f t="shared" si="17"/>
        <v>0</v>
      </c>
      <c r="Q53" s="79">
        <f t="shared" si="17"/>
        <v>0</v>
      </c>
      <c r="R53" s="79">
        <f t="shared" si="17"/>
        <v>0</v>
      </c>
      <c r="S53" s="79">
        <f t="shared" si="17"/>
        <v>0</v>
      </c>
      <c r="T53" s="79">
        <f t="shared" si="17"/>
        <v>0</v>
      </c>
      <c r="U53" s="79">
        <f t="shared" si="17"/>
        <v>0</v>
      </c>
      <c r="V53" s="79">
        <f t="shared" si="17"/>
        <v>0</v>
      </c>
      <c r="W53" s="79">
        <f t="shared" si="17"/>
        <v>0</v>
      </c>
      <c r="X53" s="79">
        <f t="shared" si="17"/>
        <v>0</v>
      </c>
      <c r="Y53" s="79">
        <f t="shared" si="17"/>
        <v>0</v>
      </c>
      <c r="Z53" s="79">
        <f t="shared" si="17"/>
        <v>0</v>
      </c>
      <c r="AA53" s="79">
        <f t="shared" si="17"/>
        <v>0</v>
      </c>
      <c r="AB53" s="79">
        <f t="shared" si="17"/>
        <v>0</v>
      </c>
      <c r="AC53" s="79">
        <f t="shared" si="17"/>
        <v>0</v>
      </c>
      <c r="AD53" s="79">
        <f t="shared" si="17"/>
        <v>0</v>
      </c>
      <c r="AE53" s="79">
        <f t="shared" si="17"/>
        <v>0</v>
      </c>
      <c r="AF53" s="79">
        <f t="shared" si="17"/>
        <v>0</v>
      </c>
      <c r="AG53" s="79">
        <f t="shared" si="17"/>
        <v>0</v>
      </c>
      <c r="AH53" s="79">
        <f t="shared" si="17"/>
        <v>0</v>
      </c>
      <c r="AI53" s="80">
        <f t="shared" si="17"/>
        <v>0</v>
      </c>
    </row>
    <row r="54" spans="2:35" ht="9">
      <c r="B54" s="70"/>
      <c r="C54" s="88" t="s">
        <v>75</v>
      </c>
      <c r="D54" s="89" t="s">
        <v>224</v>
      </c>
      <c r="E54" s="78"/>
      <c r="F54" s="79"/>
      <c r="G54" s="184"/>
      <c r="H54" s="78">
        <f>SUM('E-2-6:E-2-8'!J17)/1000</f>
        <v>0</v>
      </c>
      <c r="I54" s="79">
        <f aca="true" t="shared" si="18" ref="I54:AI54">H54</f>
        <v>0</v>
      </c>
      <c r="J54" s="79">
        <f t="shared" si="18"/>
        <v>0</v>
      </c>
      <c r="K54" s="79">
        <f t="shared" si="18"/>
        <v>0</v>
      </c>
      <c r="L54" s="79">
        <f t="shared" si="18"/>
        <v>0</v>
      </c>
      <c r="M54" s="79">
        <f t="shared" si="18"/>
        <v>0</v>
      </c>
      <c r="N54" s="79">
        <f t="shared" si="18"/>
        <v>0</v>
      </c>
      <c r="O54" s="79">
        <f t="shared" si="18"/>
        <v>0</v>
      </c>
      <c r="P54" s="79">
        <f t="shared" si="18"/>
        <v>0</v>
      </c>
      <c r="Q54" s="79">
        <f t="shared" si="18"/>
        <v>0</v>
      </c>
      <c r="R54" s="79">
        <f t="shared" si="18"/>
        <v>0</v>
      </c>
      <c r="S54" s="79">
        <f t="shared" si="18"/>
        <v>0</v>
      </c>
      <c r="T54" s="79">
        <f t="shared" si="18"/>
        <v>0</v>
      </c>
      <c r="U54" s="79">
        <f t="shared" si="18"/>
        <v>0</v>
      </c>
      <c r="V54" s="79">
        <f t="shared" si="18"/>
        <v>0</v>
      </c>
      <c r="W54" s="79">
        <f t="shared" si="18"/>
        <v>0</v>
      </c>
      <c r="X54" s="79">
        <f t="shared" si="18"/>
        <v>0</v>
      </c>
      <c r="Y54" s="79">
        <f t="shared" si="18"/>
        <v>0</v>
      </c>
      <c r="Z54" s="79">
        <f t="shared" si="18"/>
        <v>0</v>
      </c>
      <c r="AA54" s="79">
        <f t="shared" si="18"/>
        <v>0</v>
      </c>
      <c r="AB54" s="79">
        <f t="shared" si="18"/>
        <v>0</v>
      </c>
      <c r="AC54" s="79">
        <f t="shared" si="18"/>
        <v>0</v>
      </c>
      <c r="AD54" s="79">
        <f t="shared" si="18"/>
        <v>0</v>
      </c>
      <c r="AE54" s="79">
        <f t="shared" si="18"/>
        <v>0</v>
      </c>
      <c r="AF54" s="79">
        <f t="shared" si="18"/>
        <v>0</v>
      </c>
      <c r="AG54" s="79">
        <f t="shared" si="18"/>
        <v>0</v>
      </c>
      <c r="AH54" s="79">
        <f t="shared" si="18"/>
        <v>0</v>
      </c>
      <c r="AI54" s="80">
        <f t="shared" si="18"/>
        <v>0</v>
      </c>
    </row>
    <row r="55" spans="2:35" ht="9">
      <c r="B55" s="70"/>
      <c r="C55" s="86"/>
      <c r="D55" s="89" t="s">
        <v>225</v>
      </c>
      <c r="E55" s="78"/>
      <c r="F55" s="79"/>
      <c r="G55" s="184"/>
      <c r="H55" s="78">
        <f>SUM('E-2-6:E-2-8'!J18)/1000</f>
        <v>0</v>
      </c>
      <c r="I55" s="79">
        <f aca="true" t="shared" si="19" ref="I55:AI55">H55</f>
        <v>0</v>
      </c>
      <c r="J55" s="79">
        <f t="shared" si="19"/>
        <v>0</v>
      </c>
      <c r="K55" s="79">
        <f t="shared" si="19"/>
        <v>0</v>
      </c>
      <c r="L55" s="79">
        <f t="shared" si="19"/>
        <v>0</v>
      </c>
      <c r="M55" s="79">
        <f t="shared" si="19"/>
        <v>0</v>
      </c>
      <c r="N55" s="79">
        <f t="shared" si="19"/>
        <v>0</v>
      </c>
      <c r="O55" s="79">
        <f t="shared" si="19"/>
        <v>0</v>
      </c>
      <c r="P55" s="79">
        <f t="shared" si="19"/>
        <v>0</v>
      </c>
      <c r="Q55" s="79">
        <f t="shared" si="19"/>
        <v>0</v>
      </c>
      <c r="R55" s="79">
        <f t="shared" si="19"/>
        <v>0</v>
      </c>
      <c r="S55" s="79">
        <f t="shared" si="19"/>
        <v>0</v>
      </c>
      <c r="T55" s="79">
        <f t="shared" si="19"/>
        <v>0</v>
      </c>
      <c r="U55" s="79">
        <f t="shared" si="19"/>
        <v>0</v>
      </c>
      <c r="V55" s="79">
        <f t="shared" si="19"/>
        <v>0</v>
      </c>
      <c r="W55" s="79">
        <f t="shared" si="19"/>
        <v>0</v>
      </c>
      <c r="X55" s="79">
        <f t="shared" si="19"/>
        <v>0</v>
      </c>
      <c r="Y55" s="79">
        <f t="shared" si="19"/>
        <v>0</v>
      </c>
      <c r="Z55" s="79">
        <f t="shared" si="19"/>
        <v>0</v>
      </c>
      <c r="AA55" s="79">
        <f t="shared" si="19"/>
        <v>0</v>
      </c>
      <c r="AB55" s="79">
        <f t="shared" si="19"/>
        <v>0</v>
      </c>
      <c r="AC55" s="79">
        <f t="shared" si="19"/>
        <v>0</v>
      </c>
      <c r="AD55" s="79">
        <f t="shared" si="19"/>
        <v>0</v>
      </c>
      <c r="AE55" s="79">
        <f t="shared" si="19"/>
        <v>0</v>
      </c>
      <c r="AF55" s="79">
        <f t="shared" si="19"/>
        <v>0</v>
      </c>
      <c r="AG55" s="79">
        <f t="shared" si="19"/>
        <v>0</v>
      </c>
      <c r="AH55" s="79">
        <f t="shared" si="19"/>
        <v>0</v>
      </c>
      <c r="AI55" s="80">
        <f t="shared" si="19"/>
        <v>0</v>
      </c>
    </row>
    <row r="56" spans="2:35" ht="9">
      <c r="B56" s="70"/>
      <c r="C56" s="86"/>
      <c r="D56" s="89" t="s">
        <v>231</v>
      </c>
      <c r="E56" s="78"/>
      <c r="F56" s="79"/>
      <c r="G56" s="184"/>
      <c r="H56" s="78">
        <f>SUM('E-2-6:E-2-8'!J19)/1000</f>
        <v>0</v>
      </c>
      <c r="I56" s="79">
        <f aca="true" t="shared" si="20" ref="I56:AI56">H56</f>
        <v>0</v>
      </c>
      <c r="J56" s="79">
        <f t="shared" si="20"/>
        <v>0</v>
      </c>
      <c r="K56" s="79">
        <f t="shared" si="20"/>
        <v>0</v>
      </c>
      <c r="L56" s="79">
        <f t="shared" si="20"/>
        <v>0</v>
      </c>
      <c r="M56" s="79">
        <f t="shared" si="20"/>
        <v>0</v>
      </c>
      <c r="N56" s="79">
        <f t="shared" si="20"/>
        <v>0</v>
      </c>
      <c r="O56" s="79">
        <f t="shared" si="20"/>
        <v>0</v>
      </c>
      <c r="P56" s="79">
        <f t="shared" si="20"/>
        <v>0</v>
      </c>
      <c r="Q56" s="79">
        <f t="shared" si="20"/>
        <v>0</v>
      </c>
      <c r="R56" s="79">
        <f t="shared" si="20"/>
        <v>0</v>
      </c>
      <c r="S56" s="79">
        <f t="shared" si="20"/>
        <v>0</v>
      </c>
      <c r="T56" s="79">
        <f t="shared" si="20"/>
        <v>0</v>
      </c>
      <c r="U56" s="79">
        <f t="shared" si="20"/>
        <v>0</v>
      </c>
      <c r="V56" s="79">
        <f t="shared" si="20"/>
        <v>0</v>
      </c>
      <c r="W56" s="79">
        <f t="shared" si="20"/>
        <v>0</v>
      </c>
      <c r="X56" s="79">
        <f t="shared" si="20"/>
        <v>0</v>
      </c>
      <c r="Y56" s="79">
        <f t="shared" si="20"/>
        <v>0</v>
      </c>
      <c r="Z56" s="79">
        <f t="shared" si="20"/>
        <v>0</v>
      </c>
      <c r="AA56" s="79">
        <f t="shared" si="20"/>
        <v>0</v>
      </c>
      <c r="AB56" s="79">
        <f t="shared" si="20"/>
        <v>0</v>
      </c>
      <c r="AC56" s="79">
        <f t="shared" si="20"/>
        <v>0</v>
      </c>
      <c r="AD56" s="79">
        <f t="shared" si="20"/>
        <v>0</v>
      </c>
      <c r="AE56" s="79">
        <f t="shared" si="20"/>
        <v>0</v>
      </c>
      <c r="AF56" s="79">
        <f t="shared" si="20"/>
        <v>0</v>
      </c>
      <c r="AG56" s="79">
        <f t="shared" si="20"/>
        <v>0</v>
      </c>
      <c r="AH56" s="79">
        <f t="shared" si="20"/>
        <v>0</v>
      </c>
      <c r="AI56" s="80">
        <f t="shared" si="20"/>
        <v>0</v>
      </c>
    </row>
    <row r="57" spans="2:35" ht="9">
      <c r="B57" s="70"/>
      <c r="C57" s="86"/>
      <c r="D57" s="89" t="s">
        <v>232</v>
      </c>
      <c r="E57" s="78"/>
      <c r="F57" s="79"/>
      <c r="G57" s="184"/>
      <c r="H57" s="78">
        <f>SUM('E-2-6:E-2-8'!J20)/1000</f>
        <v>0</v>
      </c>
      <c r="I57" s="79">
        <f aca="true" t="shared" si="21" ref="I57:AI57">H57</f>
        <v>0</v>
      </c>
      <c r="J57" s="79">
        <f t="shared" si="21"/>
        <v>0</v>
      </c>
      <c r="K57" s="79">
        <f t="shared" si="21"/>
        <v>0</v>
      </c>
      <c r="L57" s="79">
        <f t="shared" si="21"/>
        <v>0</v>
      </c>
      <c r="M57" s="79">
        <f t="shared" si="21"/>
        <v>0</v>
      </c>
      <c r="N57" s="79">
        <f t="shared" si="21"/>
        <v>0</v>
      </c>
      <c r="O57" s="79">
        <f t="shared" si="21"/>
        <v>0</v>
      </c>
      <c r="P57" s="79">
        <f t="shared" si="21"/>
        <v>0</v>
      </c>
      <c r="Q57" s="79">
        <f t="shared" si="21"/>
        <v>0</v>
      </c>
      <c r="R57" s="79">
        <f t="shared" si="21"/>
        <v>0</v>
      </c>
      <c r="S57" s="79">
        <f t="shared" si="21"/>
        <v>0</v>
      </c>
      <c r="T57" s="79">
        <f t="shared" si="21"/>
        <v>0</v>
      </c>
      <c r="U57" s="79">
        <f t="shared" si="21"/>
        <v>0</v>
      </c>
      <c r="V57" s="79">
        <f t="shared" si="21"/>
        <v>0</v>
      </c>
      <c r="W57" s="79">
        <f t="shared" si="21"/>
        <v>0</v>
      </c>
      <c r="X57" s="79">
        <f t="shared" si="21"/>
        <v>0</v>
      </c>
      <c r="Y57" s="79">
        <f t="shared" si="21"/>
        <v>0</v>
      </c>
      <c r="Z57" s="79">
        <f t="shared" si="21"/>
        <v>0</v>
      </c>
      <c r="AA57" s="79">
        <f t="shared" si="21"/>
        <v>0</v>
      </c>
      <c r="AB57" s="79">
        <f t="shared" si="21"/>
        <v>0</v>
      </c>
      <c r="AC57" s="79">
        <f t="shared" si="21"/>
        <v>0</v>
      </c>
      <c r="AD57" s="79">
        <f t="shared" si="21"/>
        <v>0</v>
      </c>
      <c r="AE57" s="79">
        <f t="shared" si="21"/>
        <v>0</v>
      </c>
      <c r="AF57" s="79">
        <f t="shared" si="21"/>
        <v>0</v>
      </c>
      <c r="AG57" s="79">
        <f t="shared" si="21"/>
        <v>0</v>
      </c>
      <c r="AH57" s="79">
        <f t="shared" si="21"/>
        <v>0</v>
      </c>
      <c r="AI57" s="80">
        <f t="shared" si="21"/>
        <v>0</v>
      </c>
    </row>
    <row r="58" spans="2:35" ht="9">
      <c r="B58" s="70"/>
      <c r="C58" s="86"/>
      <c r="D58" s="89" t="s">
        <v>233</v>
      </c>
      <c r="E58" s="78"/>
      <c r="F58" s="79"/>
      <c r="G58" s="184"/>
      <c r="H58" s="78">
        <f>SUM('E-2-6:E-2-8'!J21)/1000</f>
        <v>0</v>
      </c>
      <c r="I58" s="79">
        <f aca="true" t="shared" si="22" ref="I58:AI58">H58</f>
        <v>0</v>
      </c>
      <c r="J58" s="79">
        <f t="shared" si="22"/>
        <v>0</v>
      </c>
      <c r="K58" s="79">
        <f t="shared" si="22"/>
        <v>0</v>
      </c>
      <c r="L58" s="79">
        <f t="shared" si="22"/>
        <v>0</v>
      </c>
      <c r="M58" s="79">
        <f t="shared" si="22"/>
        <v>0</v>
      </c>
      <c r="N58" s="79">
        <f t="shared" si="22"/>
        <v>0</v>
      </c>
      <c r="O58" s="79">
        <f t="shared" si="22"/>
        <v>0</v>
      </c>
      <c r="P58" s="79">
        <f t="shared" si="22"/>
        <v>0</v>
      </c>
      <c r="Q58" s="79">
        <f t="shared" si="22"/>
        <v>0</v>
      </c>
      <c r="R58" s="79">
        <f t="shared" si="22"/>
        <v>0</v>
      </c>
      <c r="S58" s="79">
        <f t="shared" si="22"/>
        <v>0</v>
      </c>
      <c r="T58" s="79">
        <f t="shared" si="22"/>
        <v>0</v>
      </c>
      <c r="U58" s="79">
        <f t="shared" si="22"/>
        <v>0</v>
      </c>
      <c r="V58" s="79">
        <f t="shared" si="22"/>
        <v>0</v>
      </c>
      <c r="W58" s="79">
        <f t="shared" si="22"/>
        <v>0</v>
      </c>
      <c r="X58" s="79">
        <f t="shared" si="22"/>
        <v>0</v>
      </c>
      <c r="Y58" s="79">
        <f t="shared" si="22"/>
        <v>0</v>
      </c>
      <c r="Z58" s="79">
        <f t="shared" si="22"/>
        <v>0</v>
      </c>
      <c r="AA58" s="79">
        <f t="shared" si="22"/>
        <v>0</v>
      </c>
      <c r="AB58" s="79">
        <f t="shared" si="22"/>
        <v>0</v>
      </c>
      <c r="AC58" s="79">
        <f t="shared" si="22"/>
        <v>0</v>
      </c>
      <c r="AD58" s="79">
        <f t="shared" si="22"/>
        <v>0</v>
      </c>
      <c r="AE58" s="79">
        <f t="shared" si="22"/>
        <v>0</v>
      </c>
      <c r="AF58" s="79">
        <f t="shared" si="22"/>
        <v>0</v>
      </c>
      <c r="AG58" s="79">
        <f t="shared" si="22"/>
        <v>0</v>
      </c>
      <c r="AH58" s="79">
        <f t="shared" si="22"/>
        <v>0</v>
      </c>
      <c r="AI58" s="80">
        <f t="shared" si="22"/>
        <v>0</v>
      </c>
    </row>
    <row r="59" spans="2:35" ht="9">
      <c r="B59" s="70"/>
      <c r="C59" s="86"/>
      <c r="D59" s="89" t="s">
        <v>5</v>
      </c>
      <c r="E59" s="78"/>
      <c r="F59" s="79"/>
      <c r="G59" s="184"/>
      <c r="H59" s="78">
        <f>SUM('E-2-6:E-2-8'!J22)/1000</f>
        <v>0</v>
      </c>
      <c r="I59" s="79">
        <f aca="true" t="shared" si="23" ref="I59:AI59">H59</f>
        <v>0</v>
      </c>
      <c r="J59" s="79">
        <f t="shared" si="23"/>
        <v>0</v>
      </c>
      <c r="K59" s="79">
        <f t="shared" si="23"/>
        <v>0</v>
      </c>
      <c r="L59" s="79">
        <f t="shared" si="23"/>
        <v>0</v>
      </c>
      <c r="M59" s="79">
        <f t="shared" si="23"/>
        <v>0</v>
      </c>
      <c r="N59" s="79">
        <f t="shared" si="23"/>
        <v>0</v>
      </c>
      <c r="O59" s="79">
        <f t="shared" si="23"/>
        <v>0</v>
      </c>
      <c r="P59" s="79">
        <f t="shared" si="23"/>
        <v>0</v>
      </c>
      <c r="Q59" s="79">
        <f t="shared" si="23"/>
        <v>0</v>
      </c>
      <c r="R59" s="79">
        <f t="shared" si="23"/>
        <v>0</v>
      </c>
      <c r="S59" s="79">
        <f t="shared" si="23"/>
        <v>0</v>
      </c>
      <c r="T59" s="79">
        <f t="shared" si="23"/>
        <v>0</v>
      </c>
      <c r="U59" s="79">
        <f t="shared" si="23"/>
        <v>0</v>
      </c>
      <c r="V59" s="79">
        <f t="shared" si="23"/>
        <v>0</v>
      </c>
      <c r="W59" s="79">
        <f t="shared" si="23"/>
        <v>0</v>
      </c>
      <c r="X59" s="79">
        <f t="shared" si="23"/>
        <v>0</v>
      </c>
      <c r="Y59" s="79">
        <f t="shared" si="23"/>
        <v>0</v>
      </c>
      <c r="Z59" s="79">
        <f t="shared" si="23"/>
        <v>0</v>
      </c>
      <c r="AA59" s="79">
        <f t="shared" si="23"/>
        <v>0</v>
      </c>
      <c r="AB59" s="79">
        <f t="shared" si="23"/>
        <v>0</v>
      </c>
      <c r="AC59" s="79">
        <f t="shared" si="23"/>
        <v>0</v>
      </c>
      <c r="AD59" s="79">
        <f t="shared" si="23"/>
        <v>0</v>
      </c>
      <c r="AE59" s="79">
        <f t="shared" si="23"/>
        <v>0</v>
      </c>
      <c r="AF59" s="79">
        <f t="shared" si="23"/>
        <v>0</v>
      </c>
      <c r="AG59" s="79">
        <f t="shared" si="23"/>
        <v>0</v>
      </c>
      <c r="AH59" s="79">
        <f t="shared" si="23"/>
        <v>0</v>
      </c>
      <c r="AI59" s="80">
        <f t="shared" si="23"/>
        <v>0</v>
      </c>
    </row>
    <row r="60" spans="2:35" ht="9">
      <c r="B60" s="70"/>
      <c r="C60" s="86"/>
      <c r="D60" s="89" t="s">
        <v>361</v>
      </c>
      <c r="E60" s="78"/>
      <c r="F60" s="79"/>
      <c r="G60" s="184"/>
      <c r="H60" s="78">
        <f>SUM('E-2-6:E-2-8'!J23)/1000</f>
        <v>0</v>
      </c>
      <c r="I60" s="79">
        <f aca="true" t="shared" si="24" ref="I60:AI61">H60</f>
        <v>0</v>
      </c>
      <c r="J60" s="79">
        <f t="shared" si="24"/>
        <v>0</v>
      </c>
      <c r="K60" s="79">
        <f t="shared" si="24"/>
        <v>0</v>
      </c>
      <c r="L60" s="79">
        <f t="shared" si="24"/>
        <v>0</v>
      </c>
      <c r="M60" s="79">
        <f t="shared" si="24"/>
        <v>0</v>
      </c>
      <c r="N60" s="79">
        <f t="shared" si="24"/>
        <v>0</v>
      </c>
      <c r="O60" s="79">
        <f t="shared" si="24"/>
        <v>0</v>
      </c>
      <c r="P60" s="79">
        <f t="shared" si="24"/>
        <v>0</v>
      </c>
      <c r="Q60" s="79">
        <f t="shared" si="24"/>
        <v>0</v>
      </c>
      <c r="R60" s="79">
        <f t="shared" si="24"/>
        <v>0</v>
      </c>
      <c r="S60" s="79">
        <f t="shared" si="24"/>
        <v>0</v>
      </c>
      <c r="T60" s="79">
        <f t="shared" si="24"/>
        <v>0</v>
      </c>
      <c r="U60" s="79">
        <f t="shared" si="24"/>
        <v>0</v>
      </c>
      <c r="V60" s="79">
        <f t="shared" si="24"/>
        <v>0</v>
      </c>
      <c r="W60" s="79">
        <f t="shared" si="24"/>
        <v>0</v>
      </c>
      <c r="X60" s="79">
        <f t="shared" si="24"/>
        <v>0</v>
      </c>
      <c r="Y60" s="79">
        <f t="shared" si="24"/>
        <v>0</v>
      </c>
      <c r="Z60" s="79">
        <f t="shared" si="24"/>
        <v>0</v>
      </c>
      <c r="AA60" s="79">
        <f t="shared" si="24"/>
        <v>0</v>
      </c>
      <c r="AB60" s="79">
        <f t="shared" si="24"/>
        <v>0</v>
      </c>
      <c r="AC60" s="79">
        <f t="shared" si="24"/>
        <v>0</v>
      </c>
      <c r="AD60" s="79">
        <f t="shared" si="24"/>
        <v>0</v>
      </c>
      <c r="AE60" s="79">
        <f t="shared" si="24"/>
        <v>0</v>
      </c>
      <c r="AF60" s="79">
        <f t="shared" si="24"/>
        <v>0</v>
      </c>
      <c r="AG60" s="79">
        <f t="shared" si="24"/>
        <v>0</v>
      </c>
      <c r="AH60" s="79">
        <f t="shared" si="24"/>
        <v>0</v>
      </c>
      <c r="AI60" s="80">
        <f t="shared" si="24"/>
        <v>0</v>
      </c>
    </row>
    <row r="61" spans="2:35" ht="9">
      <c r="B61" s="70"/>
      <c r="C61" s="86"/>
      <c r="D61" s="89" t="s">
        <v>360</v>
      </c>
      <c r="E61" s="78"/>
      <c r="F61" s="79"/>
      <c r="G61" s="184"/>
      <c r="H61" s="78">
        <f>SUM('E-2-6:E-2-8'!J24)/1000</f>
        <v>0</v>
      </c>
      <c r="I61" s="79">
        <f t="shared" si="24"/>
        <v>0</v>
      </c>
      <c r="J61" s="79">
        <f t="shared" si="24"/>
        <v>0</v>
      </c>
      <c r="K61" s="79">
        <f t="shared" si="24"/>
        <v>0</v>
      </c>
      <c r="L61" s="79">
        <f t="shared" si="24"/>
        <v>0</v>
      </c>
      <c r="M61" s="79">
        <f t="shared" si="24"/>
        <v>0</v>
      </c>
      <c r="N61" s="79">
        <f t="shared" si="24"/>
        <v>0</v>
      </c>
      <c r="O61" s="79">
        <f t="shared" si="24"/>
        <v>0</v>
      </c>
      <c r="P61" s="79">
        <f t="shared" si="24"/>
        <v>0</v>
      </c>
      <c r="Q61" s="79">
        <f t="shared" si="24"/>
        <v>0</v>
      </c>
      <c r="R61" s="79">
        <f t="shared" si="24"/>
        <v>0</v>
      </c>
      <c r="S61" s="79">
        <f t="shared" si="24"/>
        <v>0</v>
      </c>
      <c r="T61" s="79">
        <f t="shared" si="24"/>
        <v>0</v>
      </c>
      <c r="U61" s="79">
        <f t="shared" si="24"/>
        <v>0</v>
      </c>
      <c r="V61" s="79">
        <f t="shared" si="24"/>
        <v>0</v>
      </c>
      <c r="W61" s="79">
        <f t="shared" si="24"/>
        <v>0</v>
      </c>
      <c r="X61" s="79">
        <f t="shared" si="24"/>
        <v>0</v>
      </c>
      <c r="Y61" s="79">
        <f t="shared" si="24"/>
        <v>0</v>
      </c>
      <c r="Z61" s="79">
        <f t="shared" si="24"/>
        <v>0</v>
      </c>
      <c r="AA61" s="79">
        <f t="shared" si="24"/>
        <v>0</v>
      </c>
      <c r="AB61" s="79">
        <f t="shared" si="24"/>
        <v>0</v>
      </c>
      <c r="AC61" s="79">
        <f t="shared" si="24"/>
        <v>0</v>
      </c>
      <c r="AD61" s="79">
        <f t="shared" si="24"/>
        <v>0</v>
      </c>
      <c r="AE61" s="79">
        <f t="shared" si="24"/>
        <v>0</v>
      </c>
      <c r="AF61" s="79">
        <f t="shared" si="24"/>
        <v>0</v>
      </c>
      <c r="AG61" s="79">
        <f t="shared" si="24"/>
        <v>0</v>
      </c>
      <c r="AH61" s="79">
        <f t="shared" si="24"/>
        <v>0</v>
      </c>
      <c r="AI61" s="80">
        <f t="shared" si="24"/>
        <v>0</v>
      </c>
    </row>
    <row r="62" spans="2:35" ht="9">
      <c r="B62" s="70"/>
      <c r="C62" s="88" t="s">
        <v>150</v>
      </c>
      <c r="D62" s="89" t="s">
        <v>72</v>
      </c>
      <c r="E62" s="78"/>
      <c r="F62" s="79">
        <f>G62</f>
        <v>124.44877000000001</v>
      </c>
      <c r="G62" s="184">
        <f>H62</f>
        <v>124.44877000000001</v>
      </c>
      <c r="H62" s="78">
        <f>SUM('E-2-6:E-2-8'!J25)/1000</f>
        <v>124.44877000000001</v>
      </c>
      <c r="I62" s="79">
        <f aca="true" t="shared" si="25" ref="I62:AI62">H62</f>
        <v>124.44877000000001</v>
      </c>
      <c r="J62" s="79">
        <f t="shared" si="25"/>
        <v>124.44877000000001</v>
      </c>
      <c r="K62" s="79">
        <f t="shared" si="25"/>
        <v>124.44877000000001</v>
      </c>
      <c r="L62" s="79">
        <f t="shared" si="25"/>
        <v>124.44877000000001</v>
      </c>
      <c r="M62" s="79">
        <f t="shared" si="25"/>
        <v>124.44877000000001</v>
      </c>
      <c r="N62" s="79">
        <f t="shared" si="25"/>
        <v>124.44877000000001</v>
      </c>
      <c r="O62" s="79">
        <f t="shared" si="25"/>
        <v>124.44877000000001</v>
      </c>
      <c r="P62" s="79">
        <f t="shared" si="25"/>
        <v>124.44877000000001</v>
      </c>
      <c r="Q62" s="79">
        <f t="shared" si="25"/>
        <v>124.44877000000001</v>
      </c>
      <c r="R62" s="79">
        <f t="shared" si="25"/>
        <v>124.44877000000001</v>
      </c>
      <c r="S62" s="79">
        <f t="shared" si="25"/>
        <v>124.44877000000001</v>
      </c>
      <c r="T62" s="79">
        <f t="shared" si="25"/>
        <v>124.44877000000001</v>
      </c>
      <c r="U62" s="79">
        <f t="shared" si="25"/>
        <v>124.44877000000001</v>
      </c>
      <c r="V62" s="79">
        <f t="shared" si="25"/>
        <v>124.44877000000001</v>
      </c>
      <c r="W62" s="79">
        <f t="shared" si="25"/>
        <v>124.44877000000001</v>
      </c>
      <c r="X62" s="79">
        <f t="shared" si="25"/>
        <v>124.44877000000001</v>
      </c>
      <c r="Y62" s="79">
        <f t="shared" si="25"/>
        <v>124.44877000000001</v>
      </c>
      <c r="Z62" s="79">
        <f t="shared" si="25"/>
        <v>124.44877000000001</v>
      </c>
      <c r="AA62" s="79">
        <f t="shared" si="25"/>
        <v>124.44877000000001</v>
      </c>
      <c r="AB62" s="79">
        <f t="shared" si="25"/>
        <v>124.44877000000001</v>
      </c>
      <c r="AC62" s="79">
        <f t="shared" si="25"/>
        <v>124.44877000000001</v>
      </c>
      <c r="AD62" s="79">
        <f t="shared" si="25"/>
        <v>124.44877000000001</v>
      </c>
      <c r="AE62" s="79">
        <f t="shared" si="25"/>
        <v>124.44877000000001</v>
      </c>
      <c r="AF62" s="79">
        <f t="shared" si="25"/>
        <v>124.44877000000001</v>
      </c>
      <c r="AG62" s="79">
        <f t="shared" si="25"/>
        <v>124.44877000000001</v>
      </c>
      <c r="AH62" s="79">
        <f t="shared" si="25"/>
        <v>124.44877000000001</v>
      </c>
      <c r="AI62" s="80">
        <f t="shared" si="25"/>
        <v>124.44877000000001</v>
      </c>
    </row>
    <row r="63" spans="2:35" ht="9">
      <c r="B63" s="70"/>
      <c r="C63" s="90"/>
      <c r="D63" s="89" t="s">
        <v>73</v>
      </c>
      <c r="E63" s="78"/>
      <c r="F63" s="79"/>
      <c r="G63" s="184"/>
      <c r="H63" s="78">
        <f aca="true" t="shared" si="26" ref="H63:AI63">IF(G30=0,0,IF(G69/G30&lt;0.05,0,MIN(SUM(G36:G42)*0.05,H30*0.95-SUM(H44:H62,H64:H68))))</f>
        <v>0</v>
      </c>
      <c r="I63" s="136">
        <f t="shared" si="26"/>
        <v>0</v>
      </c>
      <c r="J63" s="79">
        <f t="shared" si="26"/>
        <v>0</v>
      </c>
      <c r="K63" s="79">
        <f t="shared" si="26"/>
        <v>0</v>
      </c>
      <c r="L63" s="79">
        <f t="shared" si="26"/>
        <v>0</v>
      </c>
      <c r="M63" s="79">
        <f t="shared" si="26"/>
        <v>0</v>
      </c>
      <c r="N63" s="79">
        <f t="shared" si="26"/>
        <v>0</v>
      </c>
      <c r="O63" s="79">
        <f t="shared" si="26"/>
        <v>0</v>
      </c>
      <c r="P63" s="79">
        <f t="shared" si="26"/>
        <v>0</v>
      </c>
      <c r="Q63" s="79">
        <f t="shared" si="26"/>
        <v>0</v>
      </c>
      <c r="R63" s="79">
        <f t="shared" si="26"/>
        <v>0</v>
      </c>
      <c r="S63" s="79">
        <f t="shared" si="26"/>
        <v>0</v>
      </c>
      <c r="T63" s="79">
        <f t="shared" si="26"/>
        <v>0</v>
      </c>
      <c r="U63" s="79">
        <f t="shared" si="26"/>
        <v>0</v>
      </c>
      <c r="V63" s="79">
        <f t="shared" si="26"/>
        <v>0</v>
      </c>
      <c r="W63" s="79">
        <f t="shared" si="26"/>
        <v>0</v>
      </c>
      <c r="X63" s="79">
        <f t="shared" si="26"/>
        <v>0</v>
      </c>
      <c r="Y63" s="79">
        <f t="shared" si="26"/>
        <v>0</v>
      </c>
      <c r="Z63" s="79">
        <f t="shared" si="26"/>
        <v>0</v>
      </c>
      <c r="AA63" s="79">
        <f t="shared" si="26"/>
        <v>0</v>
      </c>
      <c r="AB63" s="79">
        <f t="shared" si="26"/>
        <v>0</v>
      </c>
      <c r="AC63" s="79">
        <f t="shared" si="26"/>
        <v>0</v>
      </c>
      <c r="AD63" s="79">
        <f t="shared" si="26"/>
        <v>0</v>
      </c>
      <c r="AE63" s="79">
        <f t="shared" si="26"/>
        <v>0</v>
      </c>
      <c r="AF63" s="79">
        <f t="shared" si="26"/>
        <v>0</v>
      </c>
      <c r="AG63" s="79">
        <f t="shared" si="26"/>
        <v>0</v>
      </c>
      <c r="AH63" s="79">
        <f t="shared" si="26"/>
        <v>0</v>
      </c>
      <c r="AI63" s="80">
        <f t="shared" si="26"/>
        <v>0</v>
      </c>
    </row>
    <row r="64" spans="2:35" ht="9">
      <c r="B64" s="70"/>
      <c r="C64" s="91" t="s">
        <v>74</v>
      </c>
      <c r="D64" s="77"/>
      <c r="E64" s="78"/>
      <c r="F64" s="79"/>
      <c r="G64" s="184"/>
      <c r="H64" s="78">
        <f>SUM('E-2-6:E-2-8'!J27)/1000</f>
        <v>0</v>
      </c>
      <c r="I64" s="79">
        <f aca="true" t="shared" si="27" ref="I64:AI64">H64</f>
        <v>0</v>
      </c>
      <c r="J64" s="79">
        <f t="shared" si="27"/>
        <v>0</v>
      </c>
      <c r="K64" s="79">
        <f t="shared" si="27"/>
        <v>0</v>
      </c>
      <c r="L64" s="79">
        <f t="shared" si="27"/>
        <v>0</v>
      </c>
      <c r="M64" s="79">
        <f t="shared" si="27"/>
        <v>0</v>
      </c>
      <c r="N64" s="79">
        <f t="shared" si="27"/>
        <v>0</v>
      </c>
      <c r="O64" s="79">
        <f t="shared" si="27"/>
        <v>0</v>
      </c>
      <c r="P64" s="79">
        <f t="shared" si="27"/>
        <v>0</v>
      </c>
      <c r="Q64" s="79">
        <f t="shared" si="27"/>
        <v>0</v>
      </c>
      <c r="R64" s="79">
        <f t="shared" si="27"/>
        <v>0</v>
      </c>
      <c r="S64" s="79">
        <f t="shared" si="27"/>
        <v>0</v>
      </c>
      <c r="T64" s="79">
        <f t="shared" si="27"/>
        <v>0</v>
      </c>
      <c r="U64" s="79">
        <f t="shared" si="27"/>
        <v>0</v>
      </c>
      <c r="V64" s="79">
        <f t="shared" si="27"/>
        <v>0</v>
      </c>
      <c r="W64" s="79">
        <f t="shared" si="27"/>
        <v>0</v>
      </c>
      <c r="X64" s="79">
        <f t="shared" si="27"/>
        <v>0</v>
      </c>
      <c r="Y64" s="79">
        <f t="shared" si="27"/>
        <v>0</v>
      </c>
      <c r="Z64" s="79">
        <f t="shared" si="27"/>
        <v>0</v>
      </c>
      <c r="AA64" s="79">
        <f t="shared" si="27"/>
        <v>0</v>
      </c>
      <c r="AB64" s="79">
        <f t="shared" si="27"/>
        <v>0</v>
      </c>
      <c r="AC64" s="79">
        <f t="shared" si="27"/>
        <v>0</v>
      </c>
      <c r="AD64" s="79">
        <f t="shared" si="27"/>
        <v>0</v>
      </c>
      <c r="AE64" s="79">
        <f t="shared" si="27"/>
        <v>0</v>
      </c>
      <c r="AF64" s="79">
        <f t="shared" si="27"/>
        <v>0</v>
      </c>
      <c r="AG64" s="79">
        <f t="shared" si="27"/>
        <v>0</v>
      </c>
      <c r="AH64" s="79">
        <f t="shared" si="27"/>
        <v>0</v>
      </c>
      <c r="AI64" s="80">
        <f t="shared" si="27"/>
        <v>0</v>
      </c>
    </row>
    <row r="65" spans="2:35" ht="9">
      <c r="B65" s="70"/>
      <c r="C65" s="91" t="s">
        <v>236</v>
      </c>
      <c r="D65" s="77"/>
      <c r="E65" s="78"/>
      <c r="F65" s="79"/>
      <c r="G65" s="184"/>
      <c r="H65" s="78">
        <f>SUM('E-2-6:E-2-8'!J28)/1000</f>
        <v>0</v>
      </c>
      <c r="I65" s="79">
        <f aca="true" t="shared" si="28" ref="I65:AI65">H65</f>
        <v>0</v>
      </c>
      <c r="J65" s="79">
        <f t="shared" si="28"/>
        <v>0</v>
      </c>
      <c r="K65" s="79">
        <f t="shared" si="28"/>
        <v>0</v>
      </c>
      <c r="L65" s="79">
        <f t="shared" si="28"/>
        <v>0</v>
      </c>
      <c r="M65" s="79">
        <f t="shared" si="28"/>
        <v>0</v>
      </c>
      <c r="N65" s="79">
        <f t="shared" si="28"/>
        <v>0</v>
      </c>
      <c r="O65" s="79">
        <f t="shared" si="28"/>
        <v>0</v>
      </c>
      <c r="P65" s="79">
        <f t="shared" si="28"/>
        <v>0</v>
      </c>
      <c r="Q65" s="79">
        <f t="shared" si="28"/>
        <v>0</v>
      </c>
      <c r="R65" s="79">
        <f t="shared" si="28"/>
        <v>0</v>
      </c>
      <c r="S65" s="79">
        <f t="shared" si="28"/>
        <v>0</v>
      </c>
      <c r="T65" s="79">
        <f t="shared" si="28"/>
        <v>0</v>
      </c>
      <c r="U65" s="79">
        <f t="shared" si="28"/>
        <v>0</v>
      </c>
      <c r="V65" s="79">
        <f t="shared" si="28"/>
        <v>0</v>
      </c>
      <c r="W65" s="79">
        <f t="shared" si="28"/>
        <v>0</v>
      </c>
      <c r="X65" s="79">
        <f t="shared" si="28"/>
        <v>0</v>
      </c>
      <c r="Y65" s="79">
        <f t="shared" si="28"/>
        <v>0</v>
      </c>
      <c r="Z65" s="79">
        <f t="shared" si="28"/>
        <v>0</v>
      </c>
      <c r="AA65" s="79">
        <f t="shared" si="28"/>
        <v>0</v>
      </c>
      <c r="AB65" s="79">
        <f t="shared" si="28"/>
        <v>0</v>
      </c>
      <c r="AC65" s="79">
        <f t="shared" si="28"/>
        <v>0</v>
      </c>
      <c r="AD65" s="79">
        <f t="shared" si="28"/>
        <v>0</v>
      </c>
      <c r="AE65" s="79">
        <f t="shared" si="28"/>
        <v>0</v>
      </c>
      <c r="AF65" s="79">
        <f t="shared" si="28"/>
        <v>0</v>
      </c>
      <c r="AG65" s="79">
        <f t="shared" si="28"/>
        <v>0</v>
      </c>
      <c r="AH65" s="79">
        <f t="shared" si="28"/>
        <v>0</v>
      </c>
      <c r="AI65" s="80">
        <f t="shared" si="28"/>
        <v>0</v>
      </c>
    </row>
    <row r="66" spans="2:35" ht="9">
      <c r="B66" s="70"/>
      <c r="C66" s="91" t="s">
        <v>76</v>
      </c>
      <c r="D66" s="77"/>
      <c r="E66" s="78"/>
      <c r="F66" s="79"/>
      <c r="G66" s="184"/>
      <c r="H66" s="78">
        <f>SUM('E-2-6:E-2-8'!J29)/1000</f>
        <v>0</v>
      </c>
      <c r="I66" s="79">
        <f aca="true" t="shared" si="29" ref="I66:AI66">H66</f>
        <v>0</v>
      </c>
      <c r="J66" s="79">
        <f t="shared" si="29"/>
        <v>0</v>
      </c>
      <c r="K66" s="79">
        <f t="shared" si="29"/>
        <v>0</v>
      </c>
      <c r="L66" s="79">
        <f t="shared" si="29"/>
        <v>0</v>
      </c>
      <c r="M66" s="79">
        <f t="shared" si="29"/>
        <v>0</v>
      </c>
      <c r="N66" s="79">
        <f t="shared" si="29"/>
        <v>0</v>
      </c>
      <c r="O66" s="79">
        <f t="shared" si="29"/>
        <v>0</v>
      </c>
      <c r="P66" s="79">
        <f t="shared" si="29"/>
        <v>0</v>
      </c>
      <c r="Q66" s="79">
        <f t="shared" si="29"/>
        <v>0</v>
      </c>
      <c r="R66" s="79">
        <f t="shared" si="29"/>
        <v>0</v>
      </c>
      <c r="S66" s="79">
        <f t="shared" si="29"/>
        <v>0</v>
      </c>
      <c r="T66" s="79">
        <f t="shared" si="29"/>
        <v>0</v>
      </c>
      <c r="U66" s="79">
        <f t="shared" si="29"/>
        <v>0</v>
      </c>
      <c r="V66" s="79">
        <f t="shared" si="29"/>
        <v>0</v>
      </c>
      <c r="W66" s="79">
        <f t="shared" si="29"/>
        <v>0</v>
      </c>
      <c r="X66" s="79">
        <f t="shared" si="29"/>
        <v>0</v>
      </c>
      <c r="Y66" s="79">
        <f t="shared" si="29"/>
        <v>0</v>
      </c>
      <c r="Z66" s="79">
        <f t="shared" si="29"/>
        <v>0</v>
      </c>
      <c r="AA66" s="79">
        <f t="shared" si="29"/>
        <v>0</v>
      </c>
      <c r="AB66" s="79">
        <f t="shared" si="29"/>
        <v>0</v>
      </c>
      <c r="AC66" s="79">
        <f t="shared" si="29"/>
        <v>0</v>
      </c>
      <c r="AD66" s="79">
        <f t="shared" si="29"/>
        <v>0</v>
      </c>
      <c r="AE66" s="79">
        <f t="shared" si="29"/>
        <v>0</v>
      </c>
      <c r="AF66" s="79">
        <f t="shared" si="29"/>
        <v>0</v>
      </c>
      <c r="AG66" s="79">
        <f t="shared" si="29"/>
        <v>0</v>
      </c>
      <c r="AH66" s="79">
        <f t="shared" si="29"/>
        <v>0</v>
      </c>
      <c r="AI66" s="80">
        <f t="shared" si="29"/>
        <v>0</v>
      </c>
    </row>
    <row r="67" spans="2:35" ht="9">
      <c r="B67" s="70"/>
      <c r="C67" s="91" t="s">
        <v>77</v>
      </c>
      <c r="D67" s="77"/>
      <c r="E67" s="78"/>
      <c r="F67" s="79"/>
      <c r="G67" s="184"/>
      <c r="H67" s="78">
        <f>SUM('E-2-6:E-2-8'!J30)/1000</f>
        <v>0</v>
      </c>
      <c r="I67" s="79">
        <f aca="true" t="shared" si="30" ref="I67:AI67">H67</f>
        <v>0</v>
      </c>
      <c r="J67" s="79">
        <f t="shared" si="30"/>
        <v>0</v>
      </c>
      <c r="K67" s="79">
        <f t="shared" si="30"/>
        <v>0</v>
      </c>
      <c r="L67" s="79">
        <f t="shared" si="30"/>
        <v>0</v>
      </c>
      <c r="M67" s="79">
        <f t="shared" si="30"/>
        <v>0</v>
      </c>
      <c r="N67" s="79">
        <f t="shared" si="30"/>
        <v>0</v>
      </c>
      <c r="O67" s="79">
        <f t="shared" si="30"/>
        <v>0</v>
      </c>
      <c r="P67" s="79">
        <f t="shared" si="30"/>
        <v>0</v>
      </c>
      <c r="Q67" s="79">
        <f t="shared" si="30"/>
        <v>0</v>
      </c>
      <c r="R67" s="79">
        <f t="shared" si="30"/>
        <v>0</v>
      </c>
      <c r="S67" s="79">
        <f t="shared" si="30"/>
        <v>0</v>
      </c>
      <c r="T67" s="79">
        <f t="shared" si="30"/>
        <v>0</v>
      </c>
      <c r="U67" s="79">
        <f t="shared" si="30"/>
        <v>0</v>
      </c>
      <c r="V67" s="79">
        <f t="shared" si="30"/>
        <v>0</v>
      </c>
      <c r="W67" s="79">
        <f t="shared" si="30"/>
        <v>0</v>
      </c>
      <c r="X67" s="79">
        <f t="shared" si="30"/>
        <v>0</v>
      </c>
      <c r="Y67" s="79">
        <f t="shared" si="30"/>
        <v>0</v>
      </c>
      <c r="Z67" s="79">
        <f t="shared" si="30"/>
        <v>0</v>
      </c>
      <c r="AA67" s="79">
        <f t="shared" si="30"/>
        <v>0</v>
      </c>
      <c r="AB67" s="79">
        <f t="shared" si="30"/>
        <v>0</v>
      </c>
      <c r="AC67" s="79">
        <f t="shared" si="30"/>
        <v>0</v>
      </c>
      <c r="AD67" s="79">
        <f t="shared" si="30"/>
        <v>0</v>
      </c>
      <c r="AE67" s="79">
        <f t="shared" si="30"/>
        <v>0</v>
      </c>
      <c r="AF67" s="79">
        <f t="shared" si="30"/>
        <v>0</v>
      </c>
      <c r="AG67" s="79">
        <f t="shared" si="30"/>
        <v>0</v>
      </c>
      <c r="AH67" s="79">
        <f t="shared" si="30"/>
        <v>0</v>
      </c>
      <c r="AI67" s="80">
        <f t="shared" si="30"/>
        <v>0</v>
      </c>
    </row>
    <row r="68" spans="2:35" ht="9">
      <c r="B68" s="70"/>
      <c r="C68" s="92" t="s">
        <v>114</v>
      </c>
      <c r="D68" s="93"/>
      <c r="E68" s="94"/>
      <c r="F68" s="95"/>
      <c r="G68" s="203"/>
      <c r="H68" s="78">
        <f>SUM('E-2-6:E-2-8'!J31)/1000</f>
        <v>0</v>
      </c>
      <c r="I68" s="95">
        <f aca="true" t="shared" si="31" ref="I68:AI68">H68</f>
        <v>0</v>
      </c>
      <c r="J68" s="95">
        <f t="shared" si="31"/>
        <v>0</v>
      </c>
      <c r="K68" s="95">
        <f t="shared" si="31"/>
        <v>0</v>
      </c>
      <c r="L68" s="95">
        <f t="shared" si="31"/>
        <v>0</v>
      </c>
      <c r="M68" s="95">
        <f t="shared" si="31"/>
        <v>0</v>
      </c>
      <c r="N68" s="95">
        <f t="shared" si="31"/>
        <v>0</v>
      </c>
      <c r="O68" s="95">
        <f t="shared" si="31"/>
        <v>0</v>
      </c>
      <c r="P68" s="95">
        <f t="shared" si="31"/>
        <v>0</v>
      </c>
      <c r="Q68" s="95">
        <f t="shared" si="31"/>
        <v>0</v>
      </c>
      <c r="R68" s="95">
        <f t="shared" si="31"/>
        <v>0</v>
      </c>
      <c r="S68" s="95">
        <f t="shared" si="31"/>
        <v>0</v>
      </c>
      <c r="T68" s="95">
        <f t="shared" si="31"/>
        <v>0</v>
      </c>
      <c r="U68" s="95">
        <f t="shared" si="31"/>
        <v>0</v>
      </c>
      <c r="V68" s="95">
        <f t="shared" si="31"/>
        <v>0</v>
      </c>
      <c r="W68" s="95">
        <f t="shared" si="31"/>
        <v>0</v>
      </c>
      <c r="X68" s="95">
        <f t="shared" si="31"/>
        <v>0</v>
      </c>
      <c r="Y68" s="95">
        <f t="shared" si="31"/>
        <v>0</v>
      </c>
      <c r="Z68" s="95">
        <f t="shared" si="31"/>
        <v>0</v>
      </c>
      <c r="AA68" s="95">
        <f t="shared" si="31"/>
        <v>0</v>
      </c>
      <c r="AB68" s="95">
        <f t="shared" si="31"/>
        <v>0</v>
      </c>
      <c r="AC68" s="95">
        <f t="shared" si="31"/>
        <v>0</v>
      </c>
      <c r="AD68" s="95">
        <f t="shared" si="31"/>
        <v>0</v>
      </c>
      <c r="AE68" s="95">
        <f t="shared" si="31"/>
        <v>0</v>
      </c>
      <c r="AF68" s="95">
        <f t="shared" si="31"/>
        <v>0</v>
      </c>
      <c r="AG68" s="95">
        <f t="shared" si="31"/>
        <v>0</v>
      </c>
      <c r="AH68" s="95">
        <f t="shared" si="31"/>
        <v>0</v>
      </c>
      <c r="AI68" s="96">
        <f t="shared" si="31"/>
        <v>0</v>
      </c>
    </row>
    <row r="69" spans="2:35" ht="9">
      <c r="B69" s="49" t="s">
        <v>116</v>
      </c>
      <c r="C69" s="50"/>
      <c r="D69" s="66"/>
      <c r="E69" s="67">
        <f aca="true" t="shared" si="32" ref="E69:AI69">E30-E43</f>
        <v>0</v>
      </c>
      <c r="F69" s="68">
        <f t="shared" si="32"/>
        <v>-124.44877000000001</v>
      </c>
      <c r="G69" s="188">
        <f t="shared" si="32"/>
        <v>-124.44877000000001</v>
      </c>
      <c r="H69" s="67">
        <f t="shared" si="32"/>
        <v>-124.44877000000001</v>
      </c>
      <c r="I69" s="194">
        <f t="shared" si="32"/>
        <v>-124.44877000000001</v>
      </c>
      <c r="J69" s="68">
        <f t="shared" si="32"/>
        <v>-124.44877000000001</v>
      </c>
      <c r="K69" s="68">
        <f t="shared" si="32"/>
        <v>-124.44877000000001</v>
      </c>
      <c r="L69" s="68">
        <f t="shared" si="32"/>
        <v>-124.44877000000001</v>
      </c>
      <c r="M69" s="68">
        <f t="shared" si="32"/>
        <v>-124.44877000000001</v>
      </c>
      <c r="N69" s="68">
        <f t="shared" si="32"/>
        <v>-124.44877000000001</v>
      </c>
      <c r="O69" s="68">
        <f t="shared" si="32"/>
        <v>-124.44877000000001</v>
      </c>
      <c r="P69" s="68">
        <f t="shared" si="32"/>
        <v>-124.44877000000001</v>
      </c>
      <c r="Q69" s="68">
        <f t="shared" si="32"/>
        <v>-124.44877000000001</v>
      </c>
      <c r="R69" s="68">
        <f t="shared" si="32"/>
        <v>-124.44877000000001</v>
      </c>
      <c r="S69" s="68">
        <f t="shared" si="32"/>
        <v>-124.44877000000001</v>
      </c>
      <c r="T69" s="68">
        <f t="shared" si="32"/>
        <v>-124.44877000000001</v>
      </c>
      <c r="U69" s="68">
        <f t="shared" si="32"/>
        <v>-124.44877000000001</v>
      </c>
      <c r="V69" s="68">
        <f t="shared" si="32"/>
        <v>-124.44877000000001</v>
      </c>
      <c r="W69" s="68">
        <f t="shared" si="32"/>
        <v>-124.44877000000001</v>
      </c>
      <c r="X69" s="68">
        <f t="shared" si="32"/>
        <v>-124.44877000000001</v>
      </c>
      <c r="Y69" s="68">
        <f t="shared" si="32"/>
        <v>-124.44877000000001</v>
      </c>
      <c r="Z69" s="68">
        <f t="shared" si="32"/>
        <v>-124.44877000000001</v>
      </c>
      <c r="AA69" s="68">
        <f t="shared" si="32"/>
        <v>-124.44877000000001</v>
      </c>
      <c r="AB69" s="68">
        <f t="shared" si="32"/>
        <v>-124.44877000000001</v>
      </c>
      <c r="AC69" s="68">
        <f t="shared" si="32"/>
        <v>-124.44877000000001</v>
      </c>
      <c r="AD69" s="68">
        <f t="shared" si="32"/>
        <v>-124.44877000000001</v>
      </c>
      <c r="AE69" s="68">
        <f t="shared" si="32"/>
        <v>-124.44877000000001</v>
      </c>
      <c r="AF69" s="68">
        <f t="shared" si="32"/>
        <v>-124.44877000000001</v>
      </c>
      <c r="AG69" s="68">
        <f t="shared" si="32"/>
        <v>-124.44877000000001</v>
      </c>
      <c r="AH69" s="68">
        <f t="shared" si="32"/>
        <v>-124.44877000000001</v>
      </c>
      <c r="AI69" s="69">
        <f t="shared" si="32"/>
        <v>-124.44877000000001</v>
      </c>
    </row>
    <row r="70" spans="2:35" ht="9">
      <c r="B70" s="100" t="s">
        <v>245</v>
      </c>
      <c r="C70" s="71" t="s">
        <v>239</v>
      </c>
      <c r="D70" s="72"/>
      <c r="E70" s="73">
        <f aca="true" t="shared" si="33" ref="E70:AI70">IF(E29&lt;=1,0,IF(E69-D70&lt;0,D71,IF(E69-D70-D71&gt;0,0,ABS(E69-D70-D71))))</f>
        <v>0</v>
      </c>
      <c r="F70" s="74">
        <f t="shared" si="33"/>
        <v>0</v>
      </c>
      <c r="G70" s="183">
        <f t="shared" si="33"/>
        <v>0</v>
      </c>
      <c r="H70" s="73">
        <f t="shared" si="33"/>
        <v>0</v>
      </c>
      <c r="I70" s="191">
        <f t="shared" si="33"/>
        <v>0</v>
      </c>
      <c r="J70" s="74">
        <f t="shared" si="33"/>
        <v>124.44877000000001</v>
      </c>
      <c r="K70" s="74">
        <f t="shared" si="33"/>
        <v>124.44877000000001</v>
      </c>
      <c r="L70" s="74">
        <f t="shared" si="33"/>
        <v>124.44877000000001</v>
      </c>
      <c r="M70" s="74">
        <f t="shared" si="33"/>
        <v>124.44877000000001</v>
      </c>
      <c r="N70" s="74">
        <f t="shared" si="33"/>
        <v>124.44877000000001</v>
      </c>
      <c r="O70" s="74">
        <f t="shared" si="33"/>
        <v>124.44877000000001</v>
      </c>
      <c r="P70" s="74">
        <f t="shared" si="33"/>
        <v>124.44877000000001</v>
      </c>
      <c r="Q70" s="74">
        <f t="shared" si="33"/>
        <v>124.44877000000001</v>
      </c>
      <c r="R70" s="74">
        <f t="shared" si="33"/>
        <v>124.44877000000001</v>
      </c>
      <c r="S70" s="74">
        <f t="shared" si="33"/>
        <v>124.44877000000001</v>
      </c>
      <c r="T70" s="74">
        <f t="shared" si="33"/>
        <v>124.44877000000001</v>
      </c>
      <c r="U70" s="74">
        <f t="shared" si="33"/>
        <v>124.44877000000001</v>
      </c>
      <c r="V70" s="74">
        <f t="shared" si="33"/>
        <v>124.44877000000001</v>
      </c>
      <c r="W70" s="74">
        <f t="shared" si="33"/>
        <v>124.44877000000001</v>
      </c>
      <c r="X70" s="74">
        <f t="shared" si="33"/>
        <v>124.44877000000001</v>
      </c>
      <c r="Y70" s="74">
        <f t="shared" si="33"/>
        <v>124.44877000000001</v>
      </c>
      <c r="Z70" s="74">
        <f t="shared" si="33"/>
        <v>124.44877000000001</v>
      </c>
      <c r="AA70" s="74">
        <f t="shared" si="33"/>
        <v>124.44877000000001</v>
      </c>
      <c r="AB70" s="74">
        <f t="shared" si="33"/>
        <v>124.44877000000001</v>
      </c>
      <c r="AC70" s="74">
        <f t="shared" si="33"/>
        <v>124.44877000000001</v>
      </c>
      <c r="AD70" s="74">
        <f t="shared" si="33"/>
        <v>124.44877000000001</v>
      </c>
      <c r="AE70" s="74">
        <f t="shared" si="33"/>
        <v>124.44877000000001</v>
      </c>
      <c r="AF70" s="74">
        <f t="shared" si="33"/>
        <v>124.44877000000001</v>
      </c>
      <c r="AG70" s="74">
        <f t="shared" si="33"/>
        <v>124.44877000000001</v>
      </c>
      <c r="AH70" s="74">
        <f t="shared" si="33"/>
        <v>124.44877000000001</v>
      </c>
      <c r="AI70" s="75">
        <f t="shared" si="33"/>
        <v>124.44877000000001</v>
      </c>
    </row>
    <row r="71" spans="2:35" ht="9">
      <c r="B71" s="70"/>
      <c r="C71" s="76" t="s">
        <v>240</v>
      </c>
      <c r="D71" s="77"/>
      <c r="E71" s="78">
        <f aca="true" t="shared" si="34" ref="E71:AI71">IF(E29&lt;=0,0,IF(E69-D70-D71&lt;0,D72,IF(E69-SUM(D70:D72)&gt;0,0,ABS(E69-SUM(D70:D72)))))</f>
        <v>0</v>
      </c>
      <c r="F71" s="79">
        <f t="shared" si="34"/>
        <v>0</v>
      </c>
      <c r="G71" s="184">
        <f t="shared" si="34"/>
        <v>0</v>
      </c>
      <c r="H71" s="78">
        <f t="shared" si="34"/>
        <v>0</v>
      </c>
      <c r="I71" s="136">
        <f t="shared" si="34"/>
        <v>124.44877000000001</v>
      </c>
      <c r="J71" s="79">
        <f t="shared" si="34"/>
        <v>124.44877000000001</v>
      </c>
      <c r="K71" s="79">
        <f t="shared" si="34"/>
        <v>124.44877000000001</v>
      </c>
      <c r="L71" s="79">
        <f t="shared" si="34"/>
        <v>124.44877000000001</v>
      </c>
      <c r="M71" s="79">
        <f t="shared" si="34"/>
        <v>124.44877000000001</v>
      </c>
      <c r="N71" s="79">
        <f t="shared" si="34"/>
        <v>124.44877000000001</v>
      </c>
      <c r="O71" s="79">
        <f t="shared" si="34"/>
        <v>124.44877000000001</v>
      </c>
      <c r="P71" s="79">
        <f t="shared" si="34"/>
        <v>124.44877000000001</v>
      </c>
      <c r="Q71" s="79">
        <f t="shared" si="34"/>
        <v>124.44877000000001</v>
      </c>
      <c r="R71" s="79">
        <f t="shared" si="34"/>
        <v>124.44877000000001</v>
      </c>
      <c r="S71" s="79">
        <f t="shared" si="34"/>
        <v>124.44877000000001</v>
      </c>
      <c r="T71" s="79">
        <f t="shared" si="34"/>
        <v>124.44877000000001</v>
      </c>
      <c r="U71" s="79">
        <f t="shared" si="34"/>
        <v>124.44877000000001</v>
      </c>
      <c r="V71" s="79">
        <f t="shared" si="34"/>
        <v>124.44877000000001</v>
      </c>
      <c r="W71" s="79">
        <f t="shared" si="34"/>
        <v>124.44877000000001</v>
      </c>
      <c r="X71" s="79">
        <f t="shared" si="34"/>
        <v>124.44877000000001</v>
      </c>
      <c r="Y71" s="79">
        <f t="shared" si="34"/>
        <v>124.44877000000001</v>
      </c>
      <c r="Z71" s="79">
        <f t="shared" si="34"/>
        <v>124.44877000000001</v>
      </c>
      <c r="AA71" s="79">
        <f t="shared" si="34"/>
        <v>124.44877000000001</v>
      </c>
      <c r="AB71" s="79">
        <f t="shared" si="34"/>
        <v>124.44877000000001</v>
      </c>
      <c r="AC71" s="79">
        <f t="shared" si="34"/>
        <v>124.44877000000001</v>
      </c>
      <c r="AD71" s="79">
        <f t="shared" si="34"/>
        <v>124.44877000000001</v>
      </c>
      <c r="AE71" s="79">
        <f t="shared" si="34"/>
        <v>124.44877000000001</v>
      </c>
      <c r="AF71" s="79">
        <f t="shared" si="34"/>
        <v>124.44877000000001</v>
      </c>
      <c r="AG71" s="79">
        <f t="shared" si="34"/>
        <v>124.44877000000001</v>
      </c>
      <c r="AH71" s="79">
        <f t="shared" si="34"/>
        <v>124.44877000000001</v>
      </c>
      <c r="AI71" s="80">
        <f t="shared" si="34"/>
        <v>124.44877000000001</v>
      </c>
    </row>
    <row r="72" spans="2:35" ht="9">
      <c r="B72" s="70"/>
      <c r="C72" s="76" t="s">
        <v>241</v>
      </c>
      <c r="D72" s="77"/>
      <c r="E72" s="78">
        <f aca="true" t="shared" si="35" ref="E72:AI72">IF(E29&lt;=-1,0,IF(E69-SUM(D70:D72)&lt;0,D73,IF(E69-SUM(D70:D73)&gt;0,0,ABS(E69-SUM(D70:D73)))))</f>
        <v>0</v>
      </c>
      <c r="F72" s="79">
        <f t="shared" si="35"/>
        <v>0</v>
      </c>
      <c r="G72" s="184">
        <f t="shared" si="35"/>
        <v>0</v>
      </c>
      <c r="H72" s="78">
        <f t="shared" si="35"/>
        <v>124.44877000000001</v>
      </c>
      <c r="I72" s="136">
        <f t="shared" si="35"/>
        <v>124.44877000000001</v>
      </c>
      <c r="J72" s="79">
        <f t="shared" si="35"/>
        <v>124.44877000000001</v>
      </c>
      <c r="K72" s="79">
        <f t="shared" si="35"/>
        <v>124.44877000000001</v>
      </c>
      <c r="L72" s="79">
        <f t="shared" si="35"/>
        <v>124.44877000000001</v>
      </c>
      <c r="M72" s="79">
        <f t="shared" si="35"/>
        <v>124.44877000000001</v>
      </c>
      <c r="N72" s="79">
        <f t="shared" si="35"/>
        <v>124.44877000000001</v>
      </c>
      <c r="O72" s="79">
        <f t="shared" si="35"/>
        <v>124.44877000000001</v>
      </c>
      <c r="P72" s="79">
        <f t="shared" si="35"/>
        <v>124.44877000000001</v>
      </c>
      <c r="Q72" s="79">
        <f t="shared" si="35"/>
        <v>124.44877000000001</v>
      </c>
      <c r="R72" s="79">
        <f t="shared" si="35"/>
        <v>124.44877000000001</v>
      </c>
      <c r="S72" s="79">
        <f t="shared" si="35"/>
        <v>124.44877000000001</v>
      </c>
      <c r="T72" s="79">
        <f t="shared" si="35"/>
        <v>124.44877000000001</v>
      </c>
      <c r="U72" s="79">
        <f t="shared" si="35"/>
        <v>124.44877000000001</v>
      </c>
      <c r="V72" s="79">
        <f t="shared" si="35"/>
        <v>124.44877000000001</v>
      </c>
      <c r="W72" s="79">
        <f t="shared" si="35"/>
        <v>124.44877000000001</v>
      </c>
      <c r="X72" s="79">
        <f t="shared" si="35"/>
        <v>124.44877000000001</v>
      </c>
      <c r="Y72" s="79">
        <f t="shared" si="35"/>
        <v>124.44877000000001</v>
      </c>
      <c r="Z72" s="79">
        <f t="shared" si="35"/>
        <v>124.44877000000001</v>
      </c>
      <c r="AA72" s="79">
        <f t="shared" si="35"/>
        <v>124.44877000000001</v>
      </c>
      <c r="AB72" s="79">
        <f t="shared" si="35"/>
        <v>124.44877000000001</v>
      </c>
      <c r="AC72" s="79">
        <f t="shared" si="35"/>
        <v>124.44877000000001</v>
      </c>
      <c r="AD72" s="79">
        <f t="shared" si="35"/>
        <v>124.44877000000001</v>
      </c>
      <c r="AE72" s="79">
        <f t="shared" si="35"/>
        <v>124.44877000000001</v>
      </c>
      <c r="AF72" s="79">
        <f t="shared" si="35"/>
        <v>124.44877000000001</v>
      </c>
      <c r="AG72" s="79">
        <f t="shared" si="35"/>
        <v>124.44877000000001</v>
      </c>
      <c r="AH72" s="79">
        <f t="shared" si="35"/>
        <v>124.44877000000001</v>
      </c>
      <c r="AI72" s="80">
        <f t="shared" si="35"/>
        <v>124.44877000000001</v>
      </c>
    </row>
    <row r="73" spans="2:35" ht="9">
      <c r="B73" s="70"/>
      <c r="C73" s="76" t="s">
        <v>242</v>
      </c>
      <c r="D73" s="77"/>
      <c r="E73" s="78">
        <f aca="true" t="shared" si="36" ref="E73:AI73">IF(E29&lt;=-2,0,IF(E69-SUM(D70:D73)&lt;0,D74,IF(E69-SUM(D70:D74)&gt;0,0,ABS(E69-SUM(D70:D74)))))</f>
        <v>0</v>
      </c>
      <c r="F73" s="79">
        <f t="shared" si="36"/>
        <v>0</v>
      </c>
      <c r="G73" s="184">
        <f t="shared" si="36"/>
        <v>124.44877000000001</v>
      </c>
      <c r="H73" s="78">
        <f t="shared" si="36"/>
        <v>124.44877000000001</v>
      </c>
      <c r="I73" s="136">
        <f t="shared" si="36"/>
        <v>124.44877000000001</v>
      </c>
      <c r="J73" s="79">
        <f t="shared" si="36"/>
        <v>124.44877000000001</v>
      </c>
      <c r="K73" s="79">
        <f t="shared" si="36"/>
        <v>124.44877000000001</v>
      </c>
      <c r="L73" s="79">
        <f t="shared" si="36"/>
        <v>124.44877000000001</v>
      </c>
      <c r="M73" s="79">
        <f t="shared" si="36"/>
        <v>124.44877000000001</v>
      </c>
      <c r="N73" s="79">
        <f t="shared" si="36"/>
        <v>124.44877000000001</v>
      </c>
      <c r="O73" s="79">
        <f t="shared" si="36"/>
        <v>124.44877000000001</v>
      </c>
      <c r="P73" s="79">
        <f t="shared" si="36"/>
        <v>124.44877000000001</v>
      </c>
      <c r="Q73" s="79">
        <f t="shared" si="36"/>
        <v>124.44877000000001</v>
      </c>
      <c r="R73" s="79">
        <f t="shared" si="36"/>
        <v>124.44877000000001</v>
      </c>
      <c r="S73" s="79">
        <f t="shared" si="36"/>
        <v>124.44877000000001</v>
      </c>
      <c r="T73" s="79">
        <f t="shared" si="36"/>
        <v>124.44877000000001</v>
      </c>
      <c r="U73" s="79">
        <f t="shared" si="36"/>
        <v>124.44877000000001</v>
      </c>
      <c r="V73" s="79">
        <f t="shared" si="36"/>
        <v>124.44877000000001</v>
      </c>
      <c r="W73" s="79">
        <f t="shared" si="36"/>
        <v>124.44877000000001</v>
      </c>
      <c r="X73" s="79">
        <f t="shared" si="36"/>
        <v>124.44877000000001</v>
      </c>
      <c r="Y73" s="79">
        <f t="shared" si="36"/>
        <v>124.44877000000001</v>
      </c>
      <c r="Z73" s="79">
        <f t="shared" si="36"/>
        <v>124.44877000000001</v>
      </c>
      <c r="AA73" s="79">
        <f t="shared" si="36"/>
        <v>124.44877000000001</v>
      </c>
      <c r="AB73" s="79">
        <f t="shared" si="36"/>
        <v>124.44877000000001</v>
      </c>
      <c r="AC73" s="79">
        <f t="shared" si="36"/>
        <v>124.44877000000001</v>
      </c>
      <c r="AD73" s="79">
        <f t="shared" si="36"/>
        <v>124.44877000000001</v>
      </c>
      <c r="AE73" s="79">
        <f t="shared" si="36"/>
        <v>124.44877000000001</v>
      </c>
      <c r="AF73" s="79">
        <f t="shared" si="36"/>
        <v>124.44877000000001</v>
      </c>
      <c r="AG73" s="79">
        <f t="shared" si="36"/>
        <v>124.44877000000001</v>
      </c>
      <c r="AH73" s="79">
        <f t="shared" si="36"/>
        <v>124.44877000000001</v>
      </c>
      <c r="AI73" s="80">
        <f t="shared" si="36"/>
        <v>124.44877000000001</v>
      </c>
    </row>
    <row r="74" spans="2:35" ht="9">
      <c r="B74" s="99"/>
      <c r="C74" s="81" t="s">
        <v>243</v>
      </c>
      <c r="D74" s="82"/>
      <c r="E74" s="83">
        <f aca="true" t="shared" si="37" ref="E74:AI74">IF(E69&lt;0,ABS(E69),0)</f>
        <v>0</v>
      </c>
      <c r="F74" s="84">
        <f t="shared" si="37"/>
        <v>124.44877000000001</v>
      </c>
      <c r="G74" s="185">
        <f t="shared" si="37"/>
        <v>124.44877000000001</v>
      </c>
      <c r="H74" s="83">
        <f t="shared" si="37"/>
        <v>124.44877000000001</v>
      </c>
      <c r="I74" s="192">
        <f t="shared" si="37"/>
        <v>124.44877000000001</v>
      </c>
      <c r="J74" s="84">
        <f t="shared" si="37"/>
        <v>124.44877000000001</v>
      </c>
      <c r="K74" s="84">
        <f t="shared" si="37"/>
        <v>124.44877000000001</v>
      </c>
      <c r="L74" s="84">
        <f t="shared" si="37"/>
        <v>124.44877000000001</v>
      </c>
      <c r="M74" s="84">
        <f t="shared" si="37"/>
        <v>124.44877000000001</v>
      </c>
      <c r="N74" s="84">
        <f t="shared" si="37"/>
        <v>124.44877000000001</v>
      </c>
      <c r="O74" s="84">
        <f t="shared" si="37"/>
        <v>124.44877000000001</v>
      </c>
      <c r="P74" s="84">
        <f t="shared" si="37"/>
        <v>124.44877000000001</v>
      </c>
      <c r="Q74" s="84">
        <f t="shared" si="37"/>
        <v>124.44877000000001</v>
      </c>
      <c r="R74" s="84">
        <f t="shared" si="37"/>
        <v>124.44877000000001</v>
      </c>
      <c r="S74" s="84">
        <f t="shared" si="37"/>
        <v>124.44877000000001</v>
      </c>
      <c r="T74" s="84">
        <f t="shared" si="37"/>
        <v>124.44877000000001</v>
      </c>
      <c r="U74" s="84">
        <f t="shared" si="37"/>
        <v>124.44877000000001</v>
      </c>
      <c r="V74" s="84">
        <f t="shared" si="37"/>
        <v>124.44877000000001</v>
      </c>
      <c r="W74" s="84">
        <f t="shared" si="37"/>
        <v>124.44877000000001</v>
      </c>
      <c r="X74" s="84">
        <f t="shared" si="37"/>
        <v>124.44877000000001</v>
      </c>
      <c r="Y74" s="84">
        <f t="shared" si="37"/>
        <v>124.44877000000001</v>
      </c>
      <c r="Z74" s="84">
        <f t="shared" si="37"/>
        <v>124.44877000000001</v>
      </c>
      <c r="AA74" s="84">
        <f t="shared" si="37"/>
        <v>124.44877000000001</v>
      </c>
      <c r="AB74" s="84">
        <f t="shared" si="37"/>
        <v>124.44877000000001</v>
      </c>
      <c r="AC74" s="84">
        <f t="shared" si="37"/>
        <v>124.44877000000001</v>
      </c>
      <c r="AD74" s="84">
        <f t="shared" si="37"/>
        <v>124.44877000000001</v>
      </c>
      <c r="AE74" s="84">
        <f t="shared" si="37"/>
        <v>124.44877000000001</v>
      </c>
      <c r="AF74" s="84">
        <f t="shared" si="37"/>
        <v>124.44877000000001</v>
      </c>
      <c r="AG74" s="84">
        <f t="shared" si="37"/>
        <v>124.44877000000001</v>
      </c>
      <c r="AH74" s="84">
        <f t="shared" si="37"/>
        <v>124.44877000000001</v>
      </c>
      <c r="AI74" s="85">
        <f t="shared" si="37"/>
        <v>124.44877000000001</v>
      </c>
    </row>
    <row r="75" spans="2:35" ht="9">
      <c r="B75" s="49" t="s">
        <v>244</v>
      </c>
      <c r="C75" s="50"/>
      <c r="D75" s="66"/>
      <c r="E75" s="67">
        <f aca="true" t="shared" si="38" ref="E75:AI75">IF(E69-SUM(D70:D74)&lt;0,0,E69-SUM(D70:D74))</f>
        <v>0</v>
      </c>
      <c r="F75" s="68">
        <f t="shared" si="38"/>
        <v>0</v>
      </c>
      <c r="G75" s="188">
        <f t="shared" si="38"/>
        <v>0</v>
      </c>
      <c r="H75" s="67">
        <f t="shared" si="38"/>
        <v>0</v>
      </c>
      <c r="I75" s="194">
        <f t="shared" si="38"/>
        <v>0</v>
      </c>
      <c r="J75" s="68">
        <f t="shared" si="38"/>
        <v>0</v>
      </c>
      <c r="K75" s="68">
        <f t="shared" si="38"/>
        <v>0</v>
      </c>
      <c r="L75" s="68">
        <f t="shared" si="38"/>
        <v>0</v>
      </c>
      <c r="M75" s="68">
        <f t="shared" si="38"/>
        <v>0</v>
      </c>
      <c r="N75" s="68">
        <f t="shared" si="38"/>
        <v>0</v>
      </c>
      <c r="O75" s="68">
        <f t="shared" si="38"/>
        <v>0</v>
      </c>
      <c r="P75" s="68">
        <f t="shared" si="38"/>
        <v>0</v>
      </c>
      <c r="Q75" s="68">
        <f t="shared" si="38"/>
        <v>0</v>
      </c>
      <c r="R75" s="68">
        <f t="shared" si="38"/>
        <v>0</v>
      </c>
      <c r="S75" s="68">
        <f t="shared" si="38"/>
        <v>0</v>
      </c>
      <c r="T75" s="68">
        <f t="shared" si="38"/>
        <v>0</v>
      </c>
      <c r="U75" s="68">
        <f t="shared" si="38"/>
        <v>0</v>
      </c>
      <c r="V75" s="68">
        <f t="shared" si="38"/>
        <v>0</v>
      </c>
      <c r="W75" s="68">
        <f t="shared" si="38"/>
        <v>0</v>
      </c>
      <c r="X75" s="68">
        <f t="shared" si="38"/>
        <v>0</v>
      </c>
      <c r="Y75" s="68">
        <f t="shared" si="38"/>
        <v>0</v>
      </c>
      <c r="Z75" s="68">
        <f t="shared" si="38"/>
        <v>0</v>
      </c>
      <c r="AA75" s="68">
        <f t="shared" si="38"/>
        <v>0</v>
      </c>
      <c r="AB75" s="68">
        <f t="shared" si="38"/>
        <v>0</v>
      </c>
      <c r="AC75" s="68">
        <f t="shared" si="38"/>
        <v>0</v>
      </c>
      <c r="AD75" s="68">
        <f t="shared" si="38"/>
        <v>0</v>
      </c>
      <c r="AE75" s="68">
        <f t="shared" si="38"/>
        <v>0</v>
      </c>
      <c r="AF75" s="68">
        <f t="shared" si="38"/>
        <v>0</v>
      </c>
      <c r="AG75" s="68">
        <f t="shared" si="38"/>
        <v>0</v>
      </c>
      <c r="AH75" s="68">
        <f t="shared" si="38"/>
        <v>0</v>
      </c>
      <c r="AI75" s="69">
        <f t="shared" si="38"/>
        <v>0</v>
      </c>
    </row>
    <row r="76" spans="2:35" ht="9">
      <c r="B76" s="49" t="s">
        <v>91</v>
      </c>
      <c r="C76" s="97" t="s">
        <v>122</v>
      </c>
      <c r="D76" s="98">
        <v>0.4205</v>
      </c>
      <c r="E76" s="67">
        <f aca="true" t="shared" si="39" ref="E76:AI76">E75*$D$76</f>
        <v>0</v>
      </c>
      <c r="F76" s="68">
        <f t="shared" si="39"/>
        <v>0</v>
      </c>
      <c r="G76" s="188">
        <f t="shared" si="39"/>
        <v>0</v>
      </c>
      <c r="H76" s="67">
        <f t="shared" si="39"/>
        <v>0</v>
      </c>
      <c r="I76" s="194">
        <f t="shared" si="39"/>
        <v>0</v>
      </c>
      <c r="J76" s="68">
        <f t="shared" si="39"/>
        <v>0</v>
      </c>
      <c r="K76" s="68">
        <f t="shared" si="39"/>
        <v>0</v>
      </c>
      <c r="L76" s="68">
        <f t="shared" si="39"/>
        <v>0</v>
      </c>
      <c r="M76" s="68">
        <f t="shared" si="39"/>
        <v>0</v>
      </c>
      <c r="N76" s="68">
        <f t="shared" si="39"/>
        <v>0</v>
      </c>
      <c r="O76" s="68">
        <f t="shared" si="39"/>
        <v>0</v>
      </c>
      <c r="P76" s="68">
        <f t="shared" si="39"/>
        <v>0</v>
      </c>
      <c r="Q76" s="68">
        <f t="shared" si="39"/>
        <v>0</v>
      </c>
      <c r="R76" s="68">
        <f t="shared" si="39"/>
        <v>0</v>
      </c>
      <c r="S76" s="68">
        <f t="shared" si="39"/>
        <v>0</v>
      </c>
      <c r="T76" s="68">
        <f t="shared" si="39"/>
        <v>0</v>
      </c>
      <c r="U76" s="68">
        <f t="shared" si="39"/>
        <v>0</v>
      </c>
      <c r="V76" s="68">
        <f t="shared" si="39"/>
        <v>0</v>
      </c>
      <c r="W76" s="68">
        <f t="shared" si="39"/>
        <v>0</v>
      </c>
      <c r="X76" s="68">
        <f t="shared" si="39"/>
        <v>0</v>
      </c>
      <c r="Y76" s="68">
        <f t="shared" si="39"/>
        <v>0</v>
      </c>
      <c r="Z76" s="68">
        <f t="shared" si="39"/>
        <v>0</v>
      </c>
      <c r="AA76" s="68">
        <f t="shared" si="39"/>
        <v>0</v>
      </c>
      <c r="AB76" s="68">
        <f t="shared" si="39"/>
        <v>0</v>
      </c>
      <c r="AC76" s="68">
        <f t="shared" si="39"/>
        <v>0</v>
      </c>
      <c r="AD76" s="68">
        <f t="shared" si="39"/>
        <v>0</v>
      </c>
      <c r="AE76" s="68">
        <f t="shared" si="39"/>
        <v>0</v>
      </c>
      <c r="AF76" s="68">
        <f t="shared" si="39"/>
        <v>0</v>
      </c>
      <c r="AG76" s="68">
        <f t="shared" si="39"/>
        <v>0</v>
      </c>
      <c r="AH76" s="68">
        <f t="shared" si="39"/>
        <v>0</v>
      </c>
      <c r="AI76" s="69">
        <f t="shared" si="39"/>
        <v>0</v>
      </c>
    </row>
    <row r="77" spans="2:35" ht="9">
      <c r="B77" s="49" t="s">
        <v>117</v>
      </c>
      <c r="C77" s="50"/>
      <c r="D77" s="66"/>
      <c r="E77" s="67">
        <f aca="true" t="shared" si="40" ref="E77:AI77">E69-E76</f>
        <v>0</v>
      </c>
      <c r="F77" s="68">
        <f t="shared" si="40"/>
        <v>-124.44877000000001</v>
      </c>
      <c r="G77" s="188">
        <f t="shared" si="40"/>
        <v>-124.44877000000001</v>
      </c>
      <c r="H77" s="67">
        <f t="shared" si="40"/>
        <v>-124.44877000000001</v>
      </c>
      <c r="I77" s="194">
        <f t="shared" si="40"/>
        <v>-124.44877000000001</v>
      </c>
      <c r="J77" s="68">
        <f t="shared" si="40"/>
        <v>-124.44877000000001</v>
      </c>
      <c r="K77" s="68">
        <f t="shared" si="40"/>
        <v>-124.44877000000001</v>
      </c>
      <c r="L77" s="68">
        <f t="shared" si="40"/>
        <v>-124.44877000000001</v>
      </c>
      <c r="M77" s="68">
        <f t="shared" si="40"/>
        <v>-124.44877000000001</v>
      </c>
      <c r="N77" s="68">
        <f t="shared" si="40"/>
        <v>-124.44877000000001</v>
      </c>
      <c r="O77" s="68">
        <f t="shared" si="40"/>
        <v>-124.44877000000001</v>
      </c>
      <c r="P77" s="68">
        <f t="shared" si="40"/>
        <v>-124.44877000000001</v>
      </c>
      <c r="Q77" s="68">
        <f t="shared" si="40"/>
        <v>-124.44877000000001</v>
      </c>
      <c r="R77" s="68">
        <f t="shared" si="40"/>
        <v>-124.44877000000001</v>
      </c>
      <c r="S77" s="68">
        <f t="shared" si="40"/>
        <v>-124.44877000000001</v>
      </c>
      <c r="T77" s="68">
        <f t="shared" si="40"/>
        <v>-124.44877000000001</v>
      </c>
      <c r="U77" s="68">
        <f t="shared" si="40"/>
        <v>-124.44877000000001</v>
      </c>
      <c r="V77" s="68">
        <f t="shared" si="40"/>
        <v>-124.44877000000001</v>
      </c>
      <c r="W77" s="68">
        <f t="shared" si="40"/>
        <v>-124.44877000000001</v>
      </c>
      <c r="X77" s="68">
        <f t="shared" si="40"/>
        <v>-124.44877000000001</v>
      </c>
      <c r="Y77" s="68">
        <f t="shared" si="40"/>
        <v>-124.44877000000001</v>
      </c>
      <c r="Z77" s="68">
        <f t="shared" si="40"/>
        <v>-124.44877000000001</v>
      </c>
      <c r="AA77" s="68">
        <f t="shared" si="40"/>
        <v>-124.44877000000001</v>
      </c>
      <c r="AB77" s="68">
        <f t="shared" si="40"/>
        <v>-124.44877000000001</v>
      </c>
      <c r="AC77" s="68">
        <f t="shared" si="40"/>
        <v>-124.44877000000001</v>
      </c>
      <c r="AD77" s="68">
        <f t="shared" si="40"/>
        <v>-124.44877000000001</v>
      </c>
      <c r="AE77" s="68">
        <f t="shared" si="40"/>
        <v>-124.44877000000001</v>
      </c>
      <c r="AF77" s="68">
        <f t="shared" si="40"/>
        <v>-124.44877000000001</v>
      </c>
      <c r="AG77" s="68">
        <f t="shared" si="40"/>
        <v>-124.44877000000001</v>
      </c>
      <c r="AH77" s="68">
        <f t="shared" si="40"/>
        <v>-124.44877000000001</v>
      </c>
      <c r="AI77" s="69">
        <f t="shared" si="40"/>
        <v>-124.44877000000001</v>
      </c>
    </row>
    <row r="78" spans="2:35" ht="9">
      <c r="B78" s="49" t="s">
        <v>121</v>
      </c>
      <c r="C78" s="50"/>
      <c r="D78" s="66"/>
      <c r="E78" s="67">
        <f>E77</f>
        <v>0</v>
      </c>
      <c r="F78" s="68">
        <f aca="true" t="shared" si="41" ref="F78:AI78">E81+F77</f>
        <v>-124.44877000000001</v>
      </c>
      <c r="G78" s="188">
        <f t="shared" si="41"/>
        <v>-248.89754000000002</v>
      </c>
      <c r="H78" s="67">
        <f t="shared" si="41"/>
        <v>-373.34631</v>
      </c>
      <c r="I78" s="194">
        <f t="shared" si="41"/>
        <v>-497.79508000000004</v>
      </c>
      <c r="J78" s="68">
        <f t="shared" si="41"/>
        <v>-622.2438500000001</v>
      </c>
      <c r="K78" s="68">
        <f t="shared" si="41"/>
        <v>-746.69262</v>
      </c>
      <c r="L78" s="68">
        <f t="shared" si="41"/>
        <v>-871.14139</v>
      </c>
      <c r="M78" s="68">
        <f t="shared" si="41"/>
        <v>-995.59016</v>
      </c>
      <c r="N78" s="68">
        <f t="shared" si="41"/>
        <v>-1120.03893</v>
      </c>
      <c r="O78" s="68">
        <f t="shared" si="41"/>
        <v>-1244.4877</v>
      </c>
      <c r="P78" s="68">
        <f t="shared" si="41"/>
        <v>-1368.9364699999999</v>
      </c>
      <c r="Q78" s="68">
        <f t="shared" si="41"/>
        <v>-1493.3852399999998</v>
      </c>
      <c r="R78" s="68">
        <f t="shared" si="41"/>
        <v>-1617.8340099999998</v>
      </c>
      <c r="S78" s="68">
        <f t="shared" si="41"/>
        <v>-1742.2827799999998</v>
      </c>
      <c r="T78" s="68">
        <f t="shared" si="41"/>
        <v>-1866.7315499999997</v>
      </c>
      <c r="U78" s="68">
        <f t="shared" si="41"/>
        <v>-1991.1803199999997</v>
      </c>
      <c r="V78" s="68">
        <f t="shared" si="41"/>
        <v>-2115.62909</v>
      </c>
      <c r="W78" s="68">
        <f t="shared" si="41"/>
        <v>-2240.07786</v>
      </c>
      <c r="X78" s="68">
        <f t="shared" si="41"/>
        <v>-2364.52663</v>
      </c>
      <c r="Y78" s="68">
        <f t="shared" si="41"/>
        <v>-2488.9754</v>
      </c>
      <c r="Z78" s="68">
        <f t="shared" si="41"/>
        <v>-2613.42417</v>
      </c>
      <c r="AA78" s="68">
        <f t="shared" si="41"/>
        <v>-2737.8729399999997</v>
      </c>
      <c r="AB78" s="68">
        <f t="shared" si="41"/>
        <v>-2862.3217099999997</v>
      </c>
      <c r="AC78" s="68">
        <f t="shared" si="41"/>
        <v>-2986.7704799999997</v>
      </c>
      <c r="AD78" s="68">
        <f t="shared" si="41"/>
        <v>-3111.2192499999996</v>
      </c>
      <c r="AE78" s="68">
        <f t="shared" si="41"/>
        <v>-3235.6680199999996</v>
      </c>
      <c r="AF78" s="68">
        <f t="shared" si="41"/>
        <v>-3360.1167899999996</v>
      </c>
      <c r="AG78" s="68">
        <f t="shared" si="41"/>
        <v>-3484.5655599999996</v>
      </c>
      <c r="AH78" s="68">
        <f t="shared" si="41"/>
        <v>-3609.0143299999995</v>
      </c>
      <c r="AI78" s="69">
        <f t="shared" si="41"/>
        <v>-3733.4630999999995</v>
      </c>
    </row>
    <row r="79" spans="2:35" ht="9">
      <c r="B79" s="49" t="s">
        <v>118</v>
      </c>
      <c r="C79" s="50"/>
      <c r="D79" s="66"/>
      <c r="E79" s="346"/>
      <c r="F79" s="347"/>
      <c r="G79" s="348"/>
      <c r="H79" s="346"/>
      <c r="I79" s="349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50"/>
    </row>
    <row r="80" spans="2:35" ht="9">
      <c r="B80" s="49" t="s">
        <v>119</v>
      </c>
      <c r="C80" s="50"/>
      <c r="D80" s="66"/>
      <c r="E80" s="346"/>
      <c r="F80" s="347"/>
      <c r="G80" s="348"/>
      <c r="H80" s="346"/>
      <c r="I80" s="349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350"/>
    </row>
    <row r="81" spans="2:35" ht="9">
      <c r="B81" s="49" t="s">
        <v>120</v>
      </c>
      <c r="C81" s="50"/>
      <c r="D81" s="66"/>
      <c r="E81" s="67">
        <f aca="true" t="shared" si="42" ref="E81:AI81">E78-E79-E80</f>
        <v>0</v>
      </c>
      <c r="F81" s="68">
        <f t="shared" si="42"/>
        <v>-124.44877000000001</v>
      </c>
      <c r="G81" s="188">
        <f t="shared" si="42"/>
        <v>-248.89754000000002</v>
      </c>
      <c r="H81" s="67">
        <f t="shared" si="42"/>
        <v>-373.34631</v>
      </c>
      <c r="I81" s="194">
        <f t="shared" si="42"/>
        <v>-497.79508000000004</v>
      </c>
      <c r="J81" s="68">
        <f t="shared" si="42"/>
        <v>-622.2438500000001</v>
      </c>
      <c r="K81" s="68">
        <f t="shared" si="42"/>
        <v>-746.69262</v>
      </c>
      <c r="L81" s="68">
        <f t="shared" si="42"/>
        <v>-871.14139</v>
      </c>
      <c r="M81" s="68">
        <f t="shared" si="42"/>
        <v>-995.59016</v>
      </c>
      <c r="N81" s="68">
        <f t="shared" si="42"/>
        <v>-1120.03893</v>
      </c>
      <c r="O81" s="68">
        <f t="shared" si="42"/>
        <v>-1244.4877</v>
      </c>
      <c r="P81" s="68">
        <f t="shared" si="42"/>
        <v>-1368.9364699999999</v>
      </c>
      <c r="Q81" s="68">
        <f t="shared" si="42"/>
        <v>-1493.3852399999998</v>
      </c>
      <c r="R81" s="68">
        <f t="shared" si="42"/>
        <v>-1617.8340099999998</v>
      </c>
      <c r="S81" s="68">
        <f t="shared" si="42"/>
        <v>-1742.2827799999998</v>
      </c>
      <c r="T81" s="68">
        <f t="shared" si="42"/>
        <v>-1866.7315499999997</v>
      </c>
      <c r="U81" s="68">
        <f t="shared" si="42"/>
        <v>-1991.1803199999997</v>
      </c>
      <c r="V81" s="68">
        <f t="shared" si="42"/>
        <v>-2115.62909</v>
      </c>
      <c r="W81" s="68">
        <f t="shared" si="42"/>
        <v>-2240.07786</v>
      </c>
      <c r="X81" s="68">
        <f t="shared" si="42"/>
        <v>-2364.52663</v>
      </c>
      <c r="Y81" s="68">
        <f t="shared" si="42"/>
        <v>-2488.9754</v>
      </c>
      <c r="Z81" s="68">
        <f t="shared" si="42"/>
        <v>-2613.42417</v>
      </c>
      <c r="AA81" s="68">
        <f t="shared" si="42"/>
        <v>-2737.8729399999997</v>
      </c>
      <c r="AB81" s="68">
        <f t="shared" si="42"/>
        <v>-2862.3217099999997</v>
      </c>
      <c r="AC81" s="68">
        <f t="shared" si="42"/>
        <v>-2986.7704799999997</v>
      </c>
      <c r="AD81" s="68">
        <f t="shared" si="42"/>
        <v>-3111.2192499999996</v>
      </c>
      <c r="AE81" s="68">
        <f t="shared" si="42"/>
        <v>-3235.6680199999996</v>
      </c>
      <c r="AF81" s="68">
        <f t="shared" si="42"/>
        <v>-3360.1167899999996</v>
      </c>
      <c r="AG81" s="68">
        <f t="shared" si="42"/>
        <v>-3484.5655599999996</v>
      </c>
      <c r="AH81" s="68">
        <f t="shared" si="42"/>
        <v>-3609.0143299999995</v>
      </c>
      <c r="AI81" s="69">
        <f t="shared" si="42"/>
        <v>-3733.4630999999995</v>
      </c>
    </row>
    <row r="82" spans="2:26" ht="8.25">
      <c r="B82" s="46"/>
      <c r="C82" s="46"/>
      <c r="D82" s="46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2:26" ht="8.25">
      <c r="B83" s="46"/>
      <c r="C83" s="46"/>
      <c r="D83" s="46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2:26" ht="8.25">
      <c r="B84" s="46"/>
      <c r="C84" s="46"/>
      <c r="D84" s="46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2:36" s="1" customFormat="1" ht="12.75">
      <c r="B85" s="43" t="s">
        <v>124</v>
      </c>
      <c r="C85" s="43"/>
      <c r="Z85" s="2"/>
      <c r="AC85" s="2"/>
      <c r="AD85" s="2"/>
      <c r="AE85" s="2"/>
      <c r="AF85" s="2"/>
      <c r="AG85" s="2"/>
      <c r="AH85" s="2"/>
      <c r="AI85" s="2"/>
      <c r="AJ85" s="2"/>
    </row>
    <row r="86" spans="2:36" ht="9">
      <c r="B86" s="46"/>
      <c r="C86" s="46"/>
      <c r="Z86" s="48"/>
      <c r="AC86" s="48"/>
      <c r="AD86" s="48"/>
      <c r="AE86" s="48"/>
      <c r="AF86" s="48"/>
      <c r="AG86" s="48"/>
      <c r="AH86" s="48"/>
      <c r="AI86" s="48" t="s">
        <v>151</v>
      </c>
      <c r="AJ86" s="48"/>
    </row>
    <row r="87" spans="2:35" ht="9">
      <c r="B87" s="49"/>
      <c r="C87" s="50"/>
      <c r="D87" s="51" t="s">
        <v>289</v>
      </c>
      <c r="E87" s="52">
        <v>-2</v>
      </c>
      <c r="F87" s="53">
        <v>-1</v>
      </c>
      <c r="G87" s="181">
        <v>0</v>
      </c>
      <c r="H87" s="52">
        <v>1</v>
      </c>
      <c r="I87" s="189">
        <v>2</v>
      </c>
      <c r="J87" s="53">
        <v>3</v>
      </c>
      <c r="K87" s="53">
        <v>4</v>
      </c>
      <c r="L87" s="53">
        <v>5</v>
      </c>
      <c r="M87" s="53">
        <v>6</v>
      </c>
      <c r="N87" s="53">
        <v>7</v>
      </c>
      <c r="O87" s="53">
        <v>8</v>
      </c>
      <c r="P87" s="53">
        <v>9</v>
      </c>
      <c r="Q87" s="53">
        <v>10</v>
      </c>
      <c r="R87" s="53">
        <v>11</v>
      </c>
      <c r="S87" s="53">
        <v>12</v>
      </c>
      <c r="T87" s="53">
        <v>13</v>
      </c>
      <c r="U87" s="53">
        <v>14</v>
      </c>
      <c r="V87" s="53">
        <v>15</v>
      </c>
      <c r="W87" s="53">
        <v>16</v>
      </c>
      <c r="X87" s="53">
        <v>17</v>
      </c>
      <c r="Y87" s="53">
        <v>18</v>
      </c>
      <c r="Z87" s="53">
        <v>19</v>
      </c>
      <c r="AA87" s="53">
        <v>20</v>
      </c>
      <c r="AB87" s="53">
        <v>21</v>
      </c>
      <c r="AC87" s="53">
        <v>22</v>
      </c>
      <c r="AD87" s="53">
        <v>23</v>
      </c>
      <c r="AE87" s="53">
        <v>24</v>
      </c>
      <c r="AF87" s="53">
        <v>25</v>
      </c>
      <c r="AG87" s="53">
        <v>26</v>
      </c>
      <c r="AH87" s="53">
        <v>27</v>
      </c>
      <c r="AI87" s="54">
        <v>28</v>
      </c>
    </row>
    <row r="88" spans="2:35" ht="9">
      <c r="B88" s="55" t="s">
        <v>128</v>
      </c>
      <c r="C88" s="46"/>
      <c r="D88" s="56"/>
      <c r="E88" s="57">
        <f aca="true" t="shared" si="43" ref="E88:AI88">SUM(E89:E93)</f>
        <v>0</v>
      </c>
      <c r="F88" s="58">
        <f t="shared" si="43"/>
        <v>-124.44877000000001</v>
      </c>
      <c r="G88" s="182">
        <f t="shared" si="43"/>
        <v>-124.44877000000001</v>
      </c>
      <c r="H88" s="57">
        <f t="shared" si="43"/>
        <v>-124.44877000000001</v>
      </c>
      <c r="I88" s="190">
        <f t="shared" si="43"/>
        <v>-124.44877000000001</v>
      </c>
      <c r="J88" s="58">
        <f t="shared" si="43"/>
        <v>-124.44877000000001</v>
      </c>
      <c r="K88" s="58">
        <f t="shared" si="43"/>
        <v>-124.44877000000001</v>
      </c>
      <c r="L88" s="58">
        <f t="shared" si="43"/>
        <v>-124.44877000000001</v>
      </c>
      <c r="M88" s="58">
        <f t="shared" si="43"/>
        <v>-124.44877000000001</v>
      </c>
      <c r="N88" s="58">
        <f t="shared" si="43"/>
        <v>-124.44877000000001</v>
      </c>
      <c r="O88" s="58">
        <f t="shared" si="43"/>
        <v>-124.44877000000001</v>
      </c>
      <c r="P88" s="58">
        <f t="shared" si="43"/>
        <v>-124.44877000000001</v>
      </c>
      <c r="Q88" s="58">
        <f t="shared" si="43"/>
        <v>-124.44877000000001</v>
      </c>
      <c r="R88" s="58">
        <f t="shared" si="43"/>
        <v>-124.44877000000001</v>
      </c>
      <c r="S88" s="58">
        <f t="shared" si="43"/>
        <v>-124.44877000000001</v>
      </c>
      <c r="T88" s="58">
        <f t="shared" si="43"/>
        <v>-124.44877000000001</v>
      </c>
      <c r="U88" s="58">
        <f t="shared" si="43"/>
        <v>-124.44877000000001</v>
      </c>
      <c r="V88" s="58">
        <f t="shared" si="43"/>
        <v>-124.44877000000001</v>
      </c>
      <c r="W88" s="58">
        <f t="shared" si="43"/>
        <v>-124.44877000000001</v>
      </c>
      <c r="X88" s="58">
        <f t="shared" si="43"/>
        <v>-124.44877000000001</v>
      </c>
      <c r="Y88" s="58">
        <f t="shared" si="43"/>
        <v>-124.44877000000001</v>
      </c>
      <c r="Z88" s="58">
        <f t="shared" si="43"/>
        <v>-124.44877000000001</v>
      </c>
      <c r="AA88" s="58">
        <f t="shared" si="43"/>
        <v>-124.44877000000001</v>
      </c>
      <c r="AB88" s="58">
        <f t="shared" si="43"/>
        <v>-124.44877000000001</v>
      </c>
      <c r="AC88" s="58">
        <f t="shared" si="43"/>
        <v>-124.44877000000001</v>
      </c>
      <c r="AD88" s="58">
        <f t="shared" si="43"/>
        <v>-124.44877000000001</v>
      </c>
      <c r="AE88" s="58">
        <f t="shared" si="43"/>
        <v>-124.44877000000001</v>
      </c>
      <c r="AF88" s="58">
        <f t="shared" si="43"/>
        <v>-124.44877000000001</v>
      </c>
      <c r="AG88" s="58">
        <f t="shared" si="43"/>
        <v>-124.44877000000001</v>
      </c>
      <c r="AH88" s="58">
        <f t="shared" si="43"/>
        <v>-124.44877000000001</v>
      </c>
      <c r="AI88" s="59">
        <f t="shared" si="43"/>
        <v>-124.44877000000001</v>
      </c>
    </row>
    <row r="89" spans="2:35" ht="9">
      <c r="B89" s="55"/>
      <c r="C89" s="71" t="s">
        <v>123</v>
      </c>
      <c r="D89" s="72"/>
      <c r="E89" s="73">
        <f aca="true" t="shared" si="44" ref="E89:AI89">E77</f>
        <v>0</v>
      </c>
      <c r="F89" s="74">
        <f t="shared" si="44"/>
        <v>-124.44877000000001</v>
      </c>
      <c r="G89" s="183">
        <f t="shared" si="44"/>
        <v>-124.44877000000001</v>
      </c>
      <c r="H89" s="73">
        <f t="shared" si="44"/>
        <v>-124.44877000000001</v>
      </c>
      <c r="I89" s="191">
        <f t="shared" si="44"/>
        <v>-124.44877000000001</v>
      </c>
      <c r="J89" s="74">
        <f t="shared" si="44"/>
        <v>-124.44877000000001</v>
      </c>
      <c r="K89" s="74">
        <f t="shared" si="44"/>
        <v>-124.44877000000001</v>
      </c>
      <c r="L89" s="74">
        <f t="shared" si="44"/>
        <v>-124.44877000000001</v>
      </c>
      <c r="M89" s="74">
        <f t="shared" si="44"/>
        <v>-124.44877000000001</v>
      </c>
      <c r="N89" s="74">
        <f t="shared" si="44"/>
        <v>-124.44877000000001</v>
      </c>
      <c r="O89" s="74">
        <f t="shared" si="44"/>
        <v>-124.44877000000001</v>
      </c>
      <c r="P89" s="74">
        <f t="shared" si="44"/>
        <v>-124.44877000000001</v>
      </c>
      <c r="Q89" s="74">
        <f t="shared" si="44"/>
        <v>-124.44877000000001</v>
      </c>
      <c r="R89" s="74">
        <f t="shared" si="44"/>
        <v>-124.44877000000001</v>
      </c>
      <c r="S89" s="74">
        <f t="shared" si="44"/>
        <v>-124.44877000000001</v>
      </c>
      <c r="T89" s="74">
        <f t="shared" si="44"/>
        <v>-124.44877000000001</v>
      </c>
      <c r="U89" s="74">
        <f t="shared" si="44"/>
        <v>-124.44877000000001</v>
      </c>
      <c r="V89" s="74">
        <f t="shared" si="44"/>
        <v>-124.44877000000001</v>
      </c>
      <c r="W89" s="74">
        <f t="shared" si="44"/>
        <v>-124.44877000000001</v>
      </c>
      <c r="X89" s="74">
        <f t="shared" si="44"/>
        <v>-124.44877000000001</v>
      </c>
      <c r="Y89" s="74">
        <f t="shared" si="44"/>
        <v>-124.44877000000001</v>
      </c>
      <c r="Z89" s="74">
        <f t="shared" si="44"/>
        <v>-124.44877000000001</v>
      </c>
      <c r="AA89" s="74">
        <f t="shared" si="44"/>
        <v>-124.44877000000001</v>
      </c>
      <c r="AB89" s="74">
        <f t="shared" si="44"/>
        <v>-124.44877000000001</v>
      </c>
      <c r="AC89" s="74">
        <f t="shared" si="44"/>
        <v>-124.44877000000001</v>
      </c>
      <c r="AD89" s="74">
        <f t="shared" si="44"/>
        <v>-124.44877000000001</v>
      </c>
      <c r="AE89" s="74">
        <f t="shared" si="44"/>
        <v>-124.44877000000001</v>
      </c>
      <c r="AF89" s="74">
        <f t="shared" si="44"/>
        <v>-124.44877000000001</v>
      </c>
      <c r="AG89" s="74">
        <f t="shared" si="44"/>
        <v>-124.44877000000001</v>
      </c>
      <c r="AH89" s="74">
        <f t="shared" si="44"/>
        <v>-124.44877000000001</v>
      </c>
      <c r="AI89" s="75">
        <f t="shared" si="44"/>
        <v>-124.44877000000001</v>
      </c>
    </row>
    <row r="90" spans="2:35" ht="9">
      <c r="B90" s="55"/>
      <c r="C90" s="76" t="s">
        <v>67</v>
      </c>
      <c r="D90" s="77"/>
      <c r="E90" s="78">
        <f aca="true" t="shared" si="45" ref="E90:AI90">E44</f>
        <v>0</v>
      </c>
      <c r="F90" s="79">
        <f t="shared" si="45"/>
        <v>0</v>
      </c>
      <c r="G90" s="184">
        <f t="shared" si="45"/>
        <v>0</v>
      </c>
      <c r="H90" s="78">
        <f t="shared" si="45"/>
        <v>0</v>
      </c>
      <c r="I90" s="136">
        <f t="shared" si="45"/>
        <v>0</v>
      </c>
      <c r="J90" s="79">
        <f t="shared" si="45"/>
        <v>0</v>
      </c>
      <c r="K90" s="79">
        <f t="shared" si="45"/>
        <v>0</v>
      </c>
      <c r="L90" s="79">
        <f t="shared" si="45"/>
        <v>0</v>
      </c>
      <c r="M90" s="79">
        <f t="shared" si="45"/>
        <v>0</v>
      </c>
      <c r="N90" s="79">
        <f t="shared" si="45"/>
        <v>0</v>
      </c>
      <c r="O90" s="79">
        <f t="shared" si="45"/>
        <v>0</v>
      </c>
      <c r="P90" s="79">
        <f t="shared" si="45"/>
        <v>0</v>
      </c>
      <c r="Q90" s="79">
        <f t="shared" si="45"/>
        <v>0</v>
      </c>
      <c r="R90" s="79">
        <f t="shared" si="45"/>
        <v>0</v>
      </c>
      <c r="S90" s="79">
        <f t="shared" si="45"/>
        <v>0</v>
      </c>
      <c r="T90" s="79">
        <f t="shared" si="45"/>
        <v>0</v>
      </c>
      <c r="U90" s="79">
        <f t="shared" si="45"/>
        <v>0</v>
      </c>
      <c r="V90" s="79">
        <f t="shared" si="45"/>
        <v>0</v>
      </c>
      <c r="W90" s="79">
        <f t="shared" si="45"/>
        <v>0</v>
      </c>
      <c r="X90" s="79">
        <f t="shared" si="45"/>
        <v>0</v>
      </c>
      <c r="Y90" s="79">
        <f t="shared" si="45"/>
        <v>0</v>
      </c>
      <c r="Z90" s="79">
        <f t="shared" si="45"/>
        <v>0</v>
      </c>
      <c r="AA90" s="79">
        <f t="shared" si="45"/>
        <v>0</v>
      </c>
      <c r="AB90" s="79">
        <f t="shared" si="45"/>
        <v>0</v>
      </c>
      <c r="AC90" s="79">
        <f t="shared" si="45"/>
        <v>0</v>
      </c>
      <c r="AD90" s="79">
        <f t="shared" si="45"/>
        <v>0</v>
      </c>
      <c r="AE90" s="79">
        <f t="shared" si="45"/>
        <v>0</v>
      </c>
      <c r="AF90" s="79">
        <f t="shared" si="45"/>
        <v>0</v>
      </c>
      <c r="AG90" s="79">
        <f t="shared" si="45"/>
        <v>0</v>
      </c>
      <c r="AH90" s="79">
        <f t="shared" si="45"/>
        <v>0</v>
      </c>
      <c r="AI90" s="80">
        <f t="shared" si="45"/>
        <v>0</v>
      </c>
    </row>
    <row r="91" spans="2:35" ht="9">
      <c r="B91" s="55"/>
      <c r="C91" s="76" t="s">
        <v>85</v>
      </c>
      <c r="D91" s="77"/>
      <c r="E91" s="78"/>
      <c r="F91" s="79"/>
      <c r="G91" s="184"/>
      <c r="H91" s="78"/>
      <c r="I91" s="136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80">
        <f>MIN(-(AI89+AI90+AI101+AI104+AI107)*D76,0)</f>
        <v>0</v>
      </c>
    </row>
    <row r="92" spans="2:35" ht="9">
      <c r="B92" s="55"/>
      <c r="C92" s="76"/>
      <c r="D92" s="77"/>
      <c r="E92" s="78"/>
      <c r="F92" s="79"/>
      <c r="G92" s="184"/>
      <c r="H92" s="78"/>
      <c r="I92" s="136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80"/>
    </row>
    <row r="93" spans="2:35" ht="9">
      <c r="B93" s="55"/>
      <c r="C93" s="81"/>
      <c r="D93" s="82"/>
      <c r="E93" s="83"/>
      <c r="F93" s="84"/>
      <c r="G93" s="185"/>
      <c r="H93" s="83"/>
      <c r="I93" s="192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5"/>
    </row>
    <row r="94" spans="2:35" ht="9">
      <c r="B94" s="60" t="s">
        <v>129</v>
      </c>
      <c r="C94" s="61"/>
      <c r="D94" s="62"/>
      <c r="E94" s="63">
        <f aca="true" t="shared" si="46" ref="E94:AI94">SUM(E95:E99)</f>
        <v>0</v>
      </c>
      <c r="F94" s="64">
        <f t="shared" si="46"/>
        <v>0</v>
      </c>
      <c r="G94" s="186">
        <f t="shared" si="46"/>
        <v>0</v>
      </c>
      <c r="H94" s="63">
        <f t="shared" si="46"/>
        <v>0</v>
      </c>
      <c r="I94" s="193">
        <f t="shared" si="46"/>
        <v>0</v>
      </c>
      <c r="J94" s="64">
        <f t="shared" si="46"/>
        <v>0</v>
      </c>
      <c r="K94" s="64">
        <f t="shared" si="46"/>
        <v>0</v>
      </c>
      <c r="L94" s="64">
        <f t="shared" si="46"/>
        <v>0</v>
      </c>
      <c r="M94" s="64">
        <f t="shared" si="46"/>
        <v>0</v>
      </c>
      <c r="N94" s="64">
        <f t="shared" si="46"/>
        <v>0</v>
      </c>
      <c r="O94" s="64">
        <f t="shared" si="46"/>
        <v>0</v>
      </c>
      <c r="P94" s="64">
        <f t="shared" si="46"/>
        <v>0</v>
      </c>
      <c r="Q94" s="64">
        <f t="shared" si="46"/>
        <v>0</v>
      </c>
      <c r="R94" s="64">
        <f t="shared" si="46"/>
        <v>0</v>
      </c>
      <c r="S94" s="64">
        <f t="shared" si="46"/>
        <v>0</v>
      </c>
      <c r="T94" s="64">
        <f t="shared" si="46"/>
        <v>0</v>
      </c>
      <c r="U94" s="64">
        <f t="shared" si="46"/>
        <v>0</v>
      </c>
      <c r="V94" s="64">
        <f t="shared" si="46"/>
        <v>0</v>
      </c>
      <c r="W94" s="64">
        <f t="shared" si="46"/>
        <v>0</v>
      </c>
      <c r="X94" s="64">
        <f t="shared" si="46"/>
        <v>0</v>
      </c>
      <c r="Y94" s="64">
        <f t="shared" si="46"/>
        <v>0</v>
      </c>
      <c r="Z94" s="64">
        <f t="shared" si="46"/>
        <v>0</v>
      </c>
      <c r="AA94" s="64">
        <f t="shared" si="46"/>
        <v>0</v>
      </c>
      <c r="AB94" s="64">
        <f t="shared" si="46"/>
        <v>0</v>
      </c>
      <c r="AC94" s="64">
        <f t="shared" si="46"/>
        <v>0</v>
      </c>
      <c r="AD94" s="64">
        <f t="shared" si="46"/>
        <v>0</v>
      </c>
      <c r="AE94" s="64">
        <f t="shared" si="46"/>
        <v>0</v>
      </c>
      <c r="AF94" s="64">
        <f t="shared" si="46"/>
        <v>0</v>
      </c>
      <c r="AG94" s="64">
        <f t="shared" si="46"/>
        <v>0</v>
      </c>
      <c r="AH94" s="64">
        <f t="shared" si="46"/>
        <v>0</v>
      </c>
      <c r="AI94" s="65">
        <f t="shared" si="46"/>
        <v>0</v>
      </c>
    </row>
    <row r="95" spans="2:35" ht="9">
      <c r="B95" s="55"/>
      <c r="C95" s="71" t="s">
        <v>246</v>
      </c>
      <c r="D95" s="72"/>
      <c r="E95" s="73">
        <f>'E-1-6'!E95*SUM('E-1-1'!$E$45:$E$47)</f>
        <v>0</v>
      </c>
      <c r="F95" s="74">
        <f>'E-1-6'!F95*SUM('E-1-1'!$E$45:$E$47)</f>
        <v>0</v>
      </c>
      <c r="G95" s="183">
        <f>'E-1-6'!G95*SUM('E-1-1'!$E$45:$E$47)</f>
        <v>0</v>
      </c>
      <c r="H95" s="73">
        <f>'E-1-6'!H95*SUM('E-1-1'!$E$45:$E$47)</f>
        <v>0</v>
      </c>
      <c r="I95" s="191">
        <f>'E-1-6'!I95*SUM('E-1-1'!$E$45:$E$47)</f>
        <v>0</v>
      </c>
      <c r="J95" s="74">
        <f>'E-1-6'!J95*SUM('E-1-1'!$E$45:$E$47)</f>
        <v>0</v>
      </c>
      <c r="K95" s="74">
        <f>'E-1-6'!K95*SUM('E-1-1'!$E$45:$E$47)</f>
        <v>0</v>
      </c>
      <c r="L95" s="74">
        <f>'E-1-6'!L95*SUM('E-1-1'!$E$45:$E$47)</f>
        <v>0</v>
      </c>
      <c r="M95" s="74">
        <f>'E-1-6'!M95*SUM('E-1-1'!$E$45:$E$47)</f>
        <v>0</v>
      </c>
      <c r="N95" s="74">
        <f>'E-1-6'!N95*SUM('E-1-1'!$E$45:$E$47)</f>
        <v>0</v>
      </c>
      <c r="O95" s="74">
        <f>'E-1-6'!O95*SUM('E-1-1'!$E$45:$E$47)</f>
        <v>0</v>
      </c>
      <c r="P95" s="74">
        <f>'E-1-6'!P95*SUM('E-1-1'!$E$45:$E$47)</f>
        <v>0</v>
      </c>
      <c r="Q95" s="74">
        <f>'E-1-6'!Q95*SUM('E-1-1'!$E$45:$E$47)</f>
        <v>0</v>
      </c>
      <c r="R95" s="74">
        <f>'E-1-6'!R95*SUM('E-1-1'!$E$45:$E$47)</f>
        <v>0</v>
      </c>
      <c r="S95" s="74">
        <f>'E-1-6'!S95*SUM('E-1-1'!$E$45:$E$47)</f>
        <v>0</v>
      </c>
      <c r="T95" s="74">
        <f>'E-1-6'!T95*SUM('E-1-1'!$E$45:$E$47)</f>
        <v>0</v>
      </c>
      <c r="U95" s="74">
        <f>'E-1-6'!U95*SUM('E-1-1'!$E$45:$E$47)</f>
        <v>0</v>
      </c>
      <c r="V95" s="74">
        <f>'E-1-6'!V95*SUM('E-1-1'!$E$45:$E$47)</f>
        <v>0</v>
      </c>
      <c r="W95" s="74">
        <f>'E-1-6'!W95*SUM('E-1-1'!$E$45:$E$47)</f>
        <v>0</v>
      </c>
      <c r="X95" s="74">
        <f>'E-1-6'!X95*SUM('E-1-1'!$E$45:$E$47)</f>
        <v>0</v>
      </c>
      <c r="Y95" s="74">
        <f>'E-1-6'!Y95*SUM('E-1-1'!$E$45:$E$47)</f>
        <v>0</v>
      </c>
      <c r="Z95" s="74">
        <f>'E-1-6'!Z95*SUM('E-1-1'!$E$45:$E$47)</f>
        <v>0</v>
      </c>
      <c r="AA95" s="74">
        <f>'E-1-6'!AA95*SUM('E-1-1'!$E$45:$E$47)</f>
        <v>0</v>
      </c>
      <c r="AB95" s="74">
        <f>'E-1-6'!AB95*SUM('E-1-1'!$E$45:$E$47)</f>
        <v>0</v>
      </c>
      <c r="AC95" s="74">
        <f>'E-1-6'!AC95*SUM('E-1-1'!$E$45:$E$47)</f>
        <v>0</v>
      </c>
      <c r="AD95" s="74">
        <f>'E-1-6'!AD95*SUM('E-1-1'!$E$45:$E$47)</f>
        <v>0</v>
      </c>
      <c r="AE95" s="74">
        <f>'E-1-6'!AE95*SUM('E-1-1'!$E$45:$E$47)</f>
        <v>0</v>
      </c>
      <c r="AF95" s="74">
        <f>'E-1-6'!AF95*SUM('E-1-1'!$E$45:$E$47)</f>
        <v>0</v>
      </c>
      <c r="AG95" s="74">
        <f>'E-1-6'!AG95*SUM('E-1-1'!$E$45:$E$47)</f>
        <v>0</v>
      </c>
      <c r="AH95" s="74">
        <f>'E-1-6'!AH95*SUM('E-1-1'!$E$45:$E$47)</f>
        <v>0</v>
      </c>
      <c r="AI95" s="75">
        <f>'E-1-6'!AI95*SUM('E-1-1'!$E$45:$E$47)</f>
        <v>0</v>
      </c>
    </row>
    <row r="96" spans="2:35" ht="9">
      <c r="B96" s="55"/>
      <c r="C96" s="76"/>
      <c r="D96" s="77"/>
      <c r="E96" s="78"/>
      <c r="F96" s="79"/>
      <c r="G96" s="184"/>
      <c r="H96" s="78"/>
      <c r="I96" s="136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80"/>
    </row>
    <row r="97" spans="2:35" ht="9">
      <c r="B97" s="55"/>
      <c r="C97" s="76"/>
      <c r="D97" s="77"/>
      <c r="E97" s="78"/>
      <c r="F97" s="79"/>
      <c r="G97" s="184"/>
      <c r="H97" s="78"/>
      <c r="I97" s="136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80"/>
    </row>
    <row r="98" spans="2:35" ht="9">
      <c r="B98" s="55"/>
      <c r="C98" s="76"/>
      <c r="D98" s="77"/>
      <c r="E98" s="78"/>
      <c r="F98" s="79"/>
      <c r="G98" s="184"/>
      <c r="H98" s="78"/>
      <c r="I98" s="136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80"/>
    </row>
    <row r="99" spans="2:35" ht="9">
      <c r="B99" s="99"/>
      <c r="C99" s="81"/>
      <c r="D99" s="82"/>
      <c r="E99" s="83"/>
      <c r="F99" s="84"/>
      <c r="G99" s="185"/>
      <c r="H99" s="83"/>
      <c r="I99" s="192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5"/>
    </row>
    <row r="100" spans="2:35" ht="9">
      <c r="B100" s="55" t="s">
        <v>130</v>
      </c>
      <c r="C100" s="46"/>
      <c r="D100" s="56"/>
      <c r="E100" s="57">
        <f aca="true" t="shared" si="47" ref="E100:AI100">SUM(E101:E105)</f>
        <v>0</v>
      </c>
      <c r="F100" s="58">
        <f t="shared" si="47"/>
        <v>0</v>
      </c>
      <c r="G100" s="182">
        <f t="shared" si="47"/>
        <v>0</v>
      </c>
      <c r="H100" s="57">
        <f t="shared" si="47"/>
        <v>0</v>
      </c>
      <c r="I100" s="190">
        <f t="shared" si="47"/>
        <v>0</v>
      </c>
      <c r="J100" s="58">
        <f t="shared" si="47"/>
        <v>0</v>
      </c>
      <c r="K100" s="58">
        <f t="shared" si="47"/>
        <v>0</v>
      </c>
      <c r="L100" s="58">
        <f t="shared" si="47"/>
        <v>0</v>
      </c>
      <c r="M100" s="58">
        <f t="shared" si="47"/>
        <v>0</v>
      </c>
      <c r="N100" s="58">
        <f t="shared" si="47"/>
        <v>0</v>
      </c>
      <c r="O100" s="58">
        <f t="shared" si="47"/>
        <v>0</v>
      </c>
      <c r="P100" s="58">
        <f t="shared" si="47"/>
        <v>0</v>
      </c>
      <c r="Q100" s="58">
        <f t="shared" si="47"/>
        <v>0</v>
      </c>
      <c r="R100" s="58">
        <f t="shared" si="47"/>
        <v>0</v>
      </c>
      <c r="S100" s="58">
        <f t="shared" si="47"/>
        <v>0</v>
      </c>
      <c r="T100" s="58">
        <f t="shared" si="47"/>
        <v>0</v>
      </c>
      <c r="U100" s="58">
        <f t="shared" si="47"/>
        <v>0</v>
      </c>
      <c r="V100" s="58">
        <f t="shared" si="47"/>
        <v>0</v>
      </c>
      <c r="W100" s="58">
        <f t="shared" si="47"/>
        <v>0</v>
      </c>
      <c r="X100" s="58">
        <f t="shared" si="47"/>
        <v>0</v>
      </c>
      <c r="Y100" s="58">
        <f t="shared" si="47"/>
        <v>0</v>
      </c>
      <c r="Z100" s="58">
        <f t="shared" si="47"/>
        <v>0</v>
      </c>
      <c r="AA100" s="58">
        <f t="shared" si="47"/>
        <v>0</v>
      </c>
      <c r="AB100" s="58">
        <f t="shared" si="47"/>
        <v>0</v>
      </c>
      <c r="AC100" s="58">
        <f t="shared" si="47"/>
        <v>0</v>
      </c>
      <c r="AD100" s="58">
        <f t="shared" si="47"/>
        <v>0</v>
      </c>
      <c r="AE100" s="58">
        <f t="shared" si="47"/>
        <v>0</v>
      </c>
      <c r="AF100" s="58">
        <f t="shared" si="47"/>
        <v>0</v>
      </c>
      <c r="AG100" s="58">
        <f t="shared" si="47"/>
        <v>0</v>
      </c>
      <c r="AH100" s="58">
        <f t="shared" si="47"/>
        <v>0</v>
      </c>
      <c r="AI100" s="59">
        <f t="shared" si="47"/>
        <v>0</v>
      </c>
    </row>
    <row r="101" spans="2:35" ht="9">
      <c r="B101" s="55"/>
      <c r="C101" s="71" t="s">
        <v>152</v>
      </c>
      <c r="D101" s="72"/>
      <c r="E101" s="73"/>
      <c r="F101" s="74"/>
      <c r="G101" s="183"/>
      <c r="H101" s="73"/>
      <c r="I101" s="191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5">
        <f>MAX(-SUM(E90:AI90)-SUM(E95:AI95),0)</f>
        <v>0</v>
      </c>
    </row>
    <row r="102" spans="2:35" ht="9">
      <c r="B102" s="55"/>
      <c r="C102" s="76" t="s">
        <v>70</v>
      </c>
      <c r="D102" s="77"/>
      <c r="E102" s="78">
        <f>'E-1-6'!E102*SUM('E-1-1'!$E$45:$E$47)</f>
        <v>0</v>
      </c>
      <c r="F102" s="79">
        <f>'E-1-6'!F102*SUM('E-1-1'!$E$45:$E$47)</f>
        <v>0</v>
      </c>
      <c r="G102" s="184">
        <f>'E-1-6'!G102*SUM('E-1-1'!$E$45:$E$47)</f>
        <v>0</v>
      </c>
      <c r="H102" s="78">
        <f>'E-1-6'!H102*SUM('E-1-1'!$E$45:$E$47)</f>
        <v>0</v>
      </c>
      <c r="I102" s="136">
        <f>'E-1-6'!I102*SUM('E-1-1'!$E$45:$E$47)</f>
        <v>0</v>
      </c>
      <c r="J102" s="79">
        <f>'E-1-6'!J102*SUM('E-1-1'!$E$45:$E$47)</f>
        <v>0</v>
      </c>
      <c r="K102" s="79">
        <f>'E-1-6'!K102*SUM('E-1-1'!$E$45:$E$47)</f>
        <v>0</v>
      </c>
      <c r="L102" s="79">
        <f>'E-1-6'!L102*SUM('E-1-1'!$E$45:$E$47)</f>
        <v>0</v>
      </c>
      <c r="M102" s="79">
        <f>'E-1-6'!M102*SUM('E-1-1'!$E$45:$E$47)</f>
        <v>0</v>
      </c>
      <c r="N102" s="79">
        <f>'E-1-6'!N102*SUM('E-1-1'!$E$45:$E$47)</f>
        <v>0</v>
      </c>
      <c r="O102" s="79">
        <f>'E-1-6'!O102*SUM('E-1-1'!$E$45:$E$47)</f>
        <v>0</v>
      </c>
      <c r="P102" s="79">
        <f>'E-1-6'!P102*SUM('E-1-1'!$E$45:$E$47)</f>
        <v>0</v>
      </c>
      <c r="Q102" s="79">
        <f>'E-1-6'!Q102*SUM('E-1-1'!$E$45:$E$47)</f>
        <v>0</v>
      </c>
      <c r="R102" s="79">
        <f>'E-1-6'!R102*SUM('E-1-1'!$E$45:$E$47)</f>
        <v>0</v>
      </c>
      <c r="S102" s="79">
        <f>'E-1-6'!S102*SUM('E-1-1'!$E$45:$E$47)</f>
        <v>0</v>
      </c>
      <c r="T102" s="79">
        <f>'E-1-6'!T102*SUM('E-1-1'!$E$45:$E$47)</f>
        <v>0</v>
      </c>
      <c r="U102" s="79">
        <f>'E-1-6'!U102*SUM('E-1-1'!$E$45:$E$47)</f>
        <v>0</v>
      </c>
      <c r="V102" s="79">
        <f>'E-1-6'!V102*SUM('E-1-1'!$E$45:$E$47)</f>
        <v>0</v>
      </c>
      <c r="W102" s="79">
        <f>'E-1-6'!W102*SUM('E-1-1'!$E$45:$E$47)</f>
        <v>0</v>
      </c>
      <c r="X102" s="79">
        <f>'E-1-6'!X102*SUM('E-1-1'!$E$45:$E$47)</f>
        <v>0</v>
      </c>
      <c r="Y102" s="79">
        <f>'E-1-6'!Y102*SUM('E-1-1'!$E$45:$E$47)</f>
        <v>0</v>
      </c>
      <c r="Z102" s="79">
        <f>'E-1-6'!Z102*SUM('E-1-1'!$E$45:$E$47)</f>
        <v>0</v>
      </c>
      <c r="AA102" s="79">
        <f>'E-1-6'!AA102*SUM('E-1-1'!$E$45:$E$47)</f>
        <v>0</v>
      </c>
      <c r="AB102" s="79">
        <f>'E-1-6'!AB102*SUM('E-1-1'!$E$45:$E$47)</f>
        <v>0</v>
      </c>
      <c r="AC102" s="79">
        <f>'E-1-6'!AC102*SUM('E-1-1'!$E$45:$E$47)</f>
        <v>0</v>
      </c>
      <c r="AD102" s="79">
        <f>'E-1-6'!AD102*SUM('E-1-1'!$E$45:$E$47)</f>
        <v>0</v>
      </c>
      <c r="AE102" s="79">
        <f>'E-1-6'!AE102*SUM('E-1-1'!$E$45:$E$47)</f>
        <v>0</v>
      </c>
      <c r="AF102" s="79">
        <f>'E-1-6'!AF102*SUM('E-1-1'!$E$45:$E$47)</f>
        <v>0</v>
      </c>
      <c r="AG102" s="79">
        <f>'E-1-6'!AG102*SUM('E-1-1'!$E$45:$E$47)</f>
        <v>0</v>
      </c>
      <c r="AH102" s="79">
        <f>'E-1-6'!AH102*SUM('E-1-1'!$E$45:$E$47)</f>
        <v>0</v>
      </c>
      <c r="AI102" s="80">
        <f>'E-1-6'!AI102*SUM('E-1-1'!$E$45:$E$47)</f>
        <v>0</v>
      </c>
    </row>
    <row r="103" spans="2:35" ht="9">
      <c r="B103" s="55"/>
      <c r="C103" s="76" t="s">
        <v>86</v>
      </c>
      <c r="D103" s="77"/>
      <c r="E103" s="78">
        <f>'E-1-6'!E103*SUM('E-1-1'!$E$45:$E$47)</f>
        <v>0</v>
      </c>
      <c r="F103" s="79">
        <f>'E-1-6'!F103*SUM('E-1-1'!$E$45:$E$47)</f>
        <v>0</v>
      </c>
      <c r="G103" s="187">
        <f>'E-1-6'!G103*SUM('E-1-1'!$E$45:$E$47)</f>
        <v>0</v>
      </c>
      <c r="H103" s="78">
        <f>'E-1-6'!H103*SUM('E-1-1'!$E$45:$E$47)</f>
        <v>0</v>
      </c>
      <c r="I103" s="136">
        <f>'E-1-6'!I103*SUM('E-1-1'!$E$45:$E$47)</f>
        <v>0</v>
      </c>
      <c r="J103" s="79">
        <f>'E-1-6'!J103*SUM('E-1-1'!$E$45:$E$47)</f>
        <v>0</v>
      </c>
      <c r="K103" s="79">
        <f>'E-1-6'!K103*SUM('E-1-1'!$E$45:$E$47)</f>
        <v>0</v>
      </c>
      <c r="L103" s="79">
        <f>'E-1-6'!L103*SUM('E-1-1'!$E$45:$E$47)</f>
        <v>0</v>
      </c>
      <c r="M103" s="79">
        <f>'E-1-6'!M103*SUM('E-1-1'!$E$45:$E$47)</f>
        <v>0</v>
      </c>
      <c r="N103" s="79">
        <f>'E-1-6'!N103*SUM('E-1-1'!$E$45:$E$47)</f>
        <v>0</v>
      </c>
      <c r="O103" s="79">
        <f>'E-1-6'!O103*SUM('E-1-1'!$E$45:$E$47)</f>
        <v>0</v>
      </c>
      <c r="P103" s="79">
        <f>'E-1-6'!P103*SUM('E-1-1'!$E$45:$E$47)</f>
        <v>0</v>
      </c>
      <c r="Q103" s="79">
        <f>'E-1-6'!Q103*SUM('E-1-1'!$E$45:$E$47)</f>
        <v>0</v>
      </c>
      <c r="R103" s="79">
        <f>'E-1-6'!R103*SUM('E-1-1'!$E$45:$E$47)</f>
        <v>0</v>
      </c>
      <c r="S103" s="79">
        <f>'E-1-6'!S103*SUM('E-1-1'!$E$45:$E$47)</f>
        <v>0</v>
      </c>
      <c r="T103" s="79">
        <f>'E-1-6'!T103*SUM('E-1-1'!$E$45:$E$47)</f>
        <v>0</v>
      </c>
      <c r="U103" s="79">
        <f>'E-1-6'!U103*SUM('E-1-1'!$E$45:$E$47)</f>
        <v>0</v>
      </c>
      <c r="V103" s="79">
        <f>'E-1-6'!V103*SUM('E-1-1'!$E$45:$E$47)</f>
        <v>0</v>
      </c>
      <c r="W103" s="79">
        <f>'E-1-6'!W103*SUM('E-1-1'!$E$45:$E$47)</f>
        <v>0</v>
      </c>
      <c r="X103" s="79">
        <f>'E-1-6'!X103*SUM('E-1-1'!$E$45:$E$47)</f>
        <v>0</v>
      </c>
      <c r="Y103" s="79">
        <f>'E-1-6'!Y103*SUM('E-1-1'!$E$45:$E$47)</f>
        <v>0</v>
      </c>
      <c r="Z103" s="79">
        <f>'E-1-6'!Z103*SUM('E-1-1'!$E$45:$E$47)</f>
        <v>0</v>
      </c>
      <c r="AA103" s="79">
        <f>'E-1-6'!AA103*SUM('E-1-1'!$E$45:$E$47)</f>
        <v>0</v>
      </c>
      <c r="AB103" s="79">
        <f>'E-1-6'!AB103*SUM('E-1-1'!$E$45:$E$47)</f>
        <v>0</v>
      </c>
      <c r="AC103" s="79">
        <f>'E-1-6'!AC103*SUM('E-1-1'!$E$45:$E$47)</f>
        <v>0</v>
      </c>
      <c r="AD103" s="79">
        <f>'E-1-6'!AD103*SUM('E-1-1'!$E$45:$E$47)</f>
        <v>0</v>
      </c>
      <c r="AE103" s="79">
        <f>'E-1-6'!AE103*SUM('E-1-1'!$E$45:$E$47)</f>
        <v>0</v>
      </c>
      <c r="AF103" s="79">
        <f>'E-1-6'!AF103*SUM('E-1-1'!$E$45:$E$47)</f>
        <v>0</v>
      </c>
      <c r="AG103" s="79">
        <f>'E-1-6'!AG103*SUM('E-1-1'!$E$45:$E$47)</f>
        <v>0</v>
      </c>
      <c r="AH103" s="79">
        <f>'E-1-6'!AH103*SUM('E-1-1'!$E$45:$E$47)</f>
        <v>0</v>
      </c>
      <c r="AI103" s="80">
        <f>'E-1-6'!AI103*SUM('E-1-1'!$E$45:$E$47)</f>
        <v>0</v>
      </c>
    </row>
    <row r="104" spans="2:35" ht="9">
      <c r="B104" s="55"/>
      <c r="C104" s="76" t="s">
        <v>87</v>
      </c>
      <c r="D104" s="77"/>
      <c r="E104" s="78"/>
      <c r="F104" s="79"/>
      <c r="G104" s="184"/>
      <c r="H104" s="78">
        <f>'E-1-6'!H104*SUM('E-1-1'!$E$45:$E$47)</f>
        <v>0</v>
      </c>
      <c r="I104" s="136">
        <f>'E-1-6'!I104*SUM('E-1-1'!$E$45:$E$47)</f>
        <v>0</v>
      </c>
      <c r="J104" s="79">
        <f>'E-1-6'!J104*SUM('E-1-1'!$E$45:$E$47)</f>
        <v>0</v>
      </c>
      <c r="K104" s="79">
        <f>'E-1-6'!K104*SUM('E-1-1'!$E$45:$E$47)</f>
        <v>0</v>
      </c>
      <c r="L104" s="79">
        <f>'E-1-6'!L104*SUM('E-1-1'!$E$45:$E$47)</f>
        <v>0</v>
      </c>
      <c r="M104" s="79">
        <f>'E-1-6'!M104*SUM('E-1-1'!$E$45:$E$47)</f>
        <v>0</v>
      </c>
      <c r="N104" s="79">
        <f>'E-1-6'!N104*SUM('E-1-1'!$E$45:$E$47)</f>
        <v>0</v>
      </c>
      <c r="O104" s="79">
        <f>'E-1-6'!O104*SUM('E-1-1'!$E$45:$E$47)</f>
        <v>0</v>
      </c>
      <c r="P104" s="79">
        <f>'E-1-6'!P104*SUM('E-1-1'!$E$45:$E$47)</f>
        <v>0</v>
      </c>
      <c r="Q104" s="79">
        <f>'E-1-6'!Q104*SUM('E-1-1'!$E$45:$E$47)</f>
        <v>0</v>
      </c>
      <c r="R104" s="79">
        <f>'E-1-6'!R104*SUM('E-1-1'!$E$45:$E$47)</f>
        <v>0</v>
      </c>
      <c r="S104" s="79">
        <f>'E-1-6'!S104*SUM('E-1-1'!$E$45:$E$47)</f>
        <v>0</v>
      </c>
      <c r="T104" s="79">
        <f>'E-1-6'!T104*SUM('E-1-1'!$E$45:$E$47)</f>
        <v>0</v>
      </c>
      <c r="U104" s="79">
        <f>'E-1-6'!U104*SUM('E-1-1'!$E$45:$E$47)</f>
        <v>0</v>
      </c>
      <c r="V104" s="79">
        <f>'E-1-6'!V104*SUM('E-1-1'!$E$45:$E$47)</f>
        <v>0</v>
      </c>
      <c r="W104" s="79">
        <f>'E-1-6'!W104*SUM('E-1-1'!$E$45:$E$47)</f>
        <v>0</v>
      </c>
      <c r="X104" s="79">
        <f>'E-1-6'!X104*SUM('E-1-1'!$E$45:$E$47)</f>
        <v>0</v>
      </c>
      <c r="Y104" s="79">
        <f>'E-1-6'!Y104*SUM('E-1-1'!$E$45:$E$47)</f>
        <v>0</v>
      </c>
      <c r="Z104" s="79">
        <f>'E-1-6'!Z104*SUM('E-1-1'!$E$45:$E$47)</f>
        <v>0</v>
      </c>
      <c r="AA104" s="79">
        <f>'E-1-6'!AA104*SUM('E-1-1'!$E$45:$E$47)</f>
        <v>0</v>
      </c>
      <c r="AB104" s="79">
        <f>'E-1-6'!AB104*SUM('E-1-1'!$E$45:$E$47)</f>
        <v>0</v>
      </c>
      <c r="AC104" s="79">
        <f>'E-1-6'!AC104*SUM('E-1-1'!$E$45:$E$47)</f>
        <v>0</v>
      </c>
      <c r="AD104" s="79">
        <f>'E-1-6'!AD104*SUM('E-1-1'!$E$45:$E$47)</f>
        <v>0</v>
      </c>
      <c r="AE104" s="79">
        <f>'E-1-6'!AE104*SUM('E-1-1'!$E$45:$E$47)</f>
        <v>0</v>
      </c>
      <c r="AF104" s="79">
        <f>'E-1-6'!AF104*SUM('E-1-1'!$E$45:$E$47)</f>
        <v>0</v>
      </c>
      <c r="AG104" s="79">
        <f>'E-1-6'!AG104*SUM('E-1-1'!$E$45:$E$47)</f>
        <v>0</v>
      </c>
      <c r="AH104" s="79">
        <f>'E-1-6'!AH104*SUM('E-1-1'!$E$45:$E$47)</f>
        <v>0</v>
      </c>
      <c r="AI104" s="80">
        <f>'E-1-6'!AI104*SUM('E-1-1'!$E$45:$E$47)</f>
        <v>0</v>
      </c>
    </row>
    <row r="105" spans="2:35" ht="9">
      <c r="B105" s="55"/>
      <c r="C105" s="81" t="s">
        <v>88</v>
      </c>
      <c r="D105" s="82"/>
      <c r="E105" s="83"/>
      <c r="F105" s="84"/>
      <c r="G105" s="185"/>
      <c r="H105" s="353"/>
      <c r="I105" s="354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6"/>
    </row>
    <row r="106" spans="2:35" ht="9">
      <c r="B106" s="49" t="s">
        <v>89</v>
      </c>
      <c r="C106" s="50"/>
      <c r="D106" s="66"/>
      <c r="E106" s="67">
        <f aca="true" t="shared" si="48" ref="E106:AI106">E88+E94+E100</f>
        <v>0</v>
      </c>
      <c r="F106" s="68">
        <f t="shared" si="48"/>
        <v>-124.44877000000001</v>
      </c>
      <c r="G106" s="188">
        <f t="shared" si="48"/>
        <v>-124.44877000000001</v>
      </c>
      <c r="H106" s="67">
        <f t="shared" si="48"/>
        <v>-124.44877000000001</v>
      </c>
      <c r="I106" s="194">
        <f t="shared" si="48"/>
        <v>-124.44877000000001</v>
      </c>
      <c r="J106" s="68">
        <f t="shared" si="48"/>
        <v>-124.44877000000001</v>
      </c>
      <c r="K106" s="68">
        <f t="shared" si="48"/>
        <v>-124.44877000000001</v>
      </c>
      <c r="L106" s="68">
        <f t="shared" si="48"/>
        <v>-124.44877000000001</v>
      </c>
      <c r="M106" s="68">
        <f t="shared" si="48"/>
        <v>-124.44877000000001</v>
      </c>
      <c r="N106" s="68">
        <f t="shared" si="48"/>
        <v>-124.44877000000001</v>
      </c>
      <c r="O106" s="68">
        <f t="shared" si="48"/>
        <v>-124.44877000000001</v>
      </c>
      <c r="P106" s="68">
        <f t="shared" si="48"/>
        <v>-124.44877000000001</v>
      </c>
      <c r="Q106" s="68">
        <f t="shared" si="48"/>
        <v>-124.44877000000001</v>
      </c>
      <c r="R106" s="68">
        <f t="shared" si="48"/>
        <v>-124.44877000000001</v>
      </c>
      <c r="S106" s="68">
        <f t="shared" si="48"/>
        <v>-124.44877000000001</v>
      </c>
      <c r="T106" s="68">
        <f t="shared" si="48"/>
        <v>-124.44877000000001</v>
      </c>
      <c r="U106" s="68">
        <f t="shared" si="48"/>
        <v>-124.44877000000001</v>
      </c>
      <c r="V106" s="68">
        <f t="shared" si="48"/>
        <v>-124.44877000000001</v>
      </c>
      <c r="W106" s="68">
        <f t="shared" si="48"/>
        <v>-124.44877000000001</v>
      </c>
      <c r="X106" s="68">
        <f t="shared" si="48"/>
        <v>-124.44877000000001</v>
      </c>
      <c r="Y106" s="68">
        <f t="shared" si="48"/>
        <v>-124.44877000000001</v>
      </c>
      <c r="Z106" s="68">
        <f t="shared" si="48"/>
        <v>-124.44877000000001</v>
      </c>
      <c r="AA106" s="68">
        <f t="shared" si="48"/>
        <v>-124.44877000000001</v>
      </c>
      <c r="AB106" s="68">
        <f t="shared" si="48"/>
        <v>-124.44877000000001</v>
      </c>
      <c r="AC106" s="68">
        <f t="shared" si="48"/>
        <v>-124.44877000000001</v>
      </c>
      <c r="AD106" s="68">
        <f t="shared" si="48"/>
        <v>-124.44877000000001</v>
      </c>
      <c r="AE106" s="68">
        <f t="shared" si="48"/>
        <v>-124.44877000000001</v>
      </c>
      <c r="AF106" s="68">
        <f t="shared" si="48"/>
        <v>-124.44877000000001</v>
      </c>
      <c r="AG106" s="68">
        <f t="shared" si="48"/>
        <v>-124.44877000000001</v>
      </c>
      <c r="AH106" s="68">
        <f t="shared" si="48"/>
        <v>-124.44877000000001</v>
      </c>
      <c r="AI106" s="69">
        <f t="shared" si="48"/>
        <v>-124.44877000000001</v>
      </c>
    </row>
    <row r="107" spans="2:35" ht="9">
      <c r="B107" s="49" t="s">
        <v>68</v>
      </c>
      <c r="C107" s="50"/>
      <c r="D107" s="66"/>
      <c r="E107" s="67">
        <v>0</v>
      </c>
      <c r="F107" s="68">
        <f aca="true" t="shared" si="49" ref="F107:AI107">E108</f>
        <v>0</v>
      </c>
      <c r="G107" s="188">
        <f t="shared" si="49"/>
        <v>-124.44877000000001</v>
      </c>
      <c r="H107" s="67">
        <f t="shared" si="49"/>
        <v>-248.89754000000002</v>
      </c>
      <c r="I107" s="194">
        <f t="shared" si="49"/>
        <v>-373.34631</v>
      </c>
      <c r="J107" s="68">
        <f t="shared" si="49"/>
        <v>-497.79508000000004</v>
      </c>
      <c r="K107" s="68">
        <f t="shared" si="49"/>
        <v>-622.2438500000001</v>
      </c>
      <c r="L107" s="68">
        <f t="shared" si="49"/>
        <v>-746.69262</v>
      </c>
      <c r="M107" s="68">
        <f t="shared" si="49"/>
        <v>-871.14139</v>
      </c>
      <c r="N107" s="68">
        <f t="shared" si="49"/>
        <v>-995.59016</v>
      </c>
      <c r="O107" s="68">
        <f t="shared" si="49"/>
        <v>-1120.03893</v>
      </c>
      <c r="P107" s="68">
        <f t="shared" si="49"/>
        <v>-1244.4877</v>
      </c>
      <c r="Q107" s="68">
        <f t="shared" si="49"/>
        <v>-1368.9364699999999</v>
      </c>
      <c r="R107" s="68">
        <f t="shared" si="49"/>
        <v>-1493.3852399999998</v>
      </c>
      <c r="S107" s="68">
        <f t="shared" si="49"/>
        <v>-1617.8340099999998</v>
      </c>
      <c r="T107" s="68">
        <f t="shared" si="49"/>
        <v>-1742.2827799999998</v>
      </c>
      <c r="U107" s="68">
        <f t="shared" si="49"/>
        <v>-1866.7315499999997</v>
      </c>
      <c r="V107" s="68">
        <f t="shared" si="49"/>
        <v>-1991.1803199999997</v>
      </c>
      <c r="W107" s="68">
        <f t="shared" si="49"/>
        <v>-2115.62909</v>
      </c>
      <c r="X107" s="68">
        <f t="shared" si="49"/>
        <v>-2240.07786</v>
      </c>
      <c r="Y107" s="68">
        <f t="shared" si="49"/>
        <v>-2364.52663</v>
      </c>
      <c r="Z107" s="68">
        <f t="shared" si="49"/>
        <v>-2488.9754</v>
      </c>
      <c r="AA107" s="68">
        <f t="shared" si="49"/>
        <v>-2613.42417</v>
      </c>
      <c r="AB107" s="68">
        <f t="shared" si="49"/>
        <v>-2737.8729399999997</v>
      </c>
      <c r="AC107" s="68">
        <f t="shared" si="49"/>
        <v>-2862.3217099999997</v>
      </c>
      <c r="AD107" s="68">
        <f t="shared" si="49"/>
        <v>-2986.7704799999997</v>
      </c>
      <c r="AE107" s="68">
        <f t="shared" si="49"/>
        <v>-3111.2192499999996</v>
      </c>
      <c r="AF107" s="68">
        <f t="shared" si="49"/>
        <v>-3235.6680199999996</v>
      </c>
      <c r="AG107" s="68">
        <f t="shared" si="49"/>
        <v>-3360.1167899999996</v>
      </c>
      <c r="AH107" s="68">
        <f t="shared" si="49"/>
        <v>-3484.5655599999996</v>
      </c>
      <c r="AI107" s="69">
        <f t="shared" si="49"/>
        <v>-3609.0143299999995</v>
      </c>
    </row>
    <row r="108" spans="2:35" ht="9">
      <c r="B108" s="49" t="s">
        <v>69</v>
      </c>
      <c r="C108" s="50"/>
      <c r="D108" s="66"/>
      <c r="E108" s="67">
        <f aca="true" t="shared" si="50" ref="E108:AI108">SUM(E106:E107)</f>
        <v>0</v>
      </c>
      <c r="F108" s="68">
        <f t="shared" si="50"/>
        <v>-124.44877000000001</v>
      </c>
      <c r="G108" s="188">
        <f t="shared" si="50"/>
        <v>-248.89754000000002</v>
      </c>
      <c r="H108" s="67">
        <f t="shared" si="50"/>
        <v>-373.34631</v>
      </c>
      <c r="I108" s="194">
        <f t="shared" si="50"/>
        <v>-497.79508000000004</v>
      </c>
      <c r="J108" s="68">
        <f t="shared" si="50"/>
        <v>-622.2438500000001</v>
      </c>
      <c r="K108" s="68">
        <f t="shared" si="50"/>
        <v>-746.69262</v>
      </c>
      <c r="L108" s="68">
        <f t="shared" si="50"/>
        <v>-871.14139</v>
      </c>
      <c r="M108" s="68">
        <f t="shared" si="50"/>
        <v>-995.59016</v>
      </c>
      <c r="N108" s="68">
        <f t="shared" si="50"/>
        <v>-1120.03893</v>
      </c>
      <c r="O108" s="68">
        <f t="shared" si="50"/>
        <v>-1244.4877</v>
      </c>
      <c r="P108" s="68">
        <f t="shared" si="50"/>
        <v>-1368.9364699999999</v>
      </c>
      <c r="Q108" s="68">
        <f t="shared" si="50"/>
        <v>-1493.3852399999998</v>
      </c>
      <c r="R108" s="68">
        <f t="shared" si="50"/>
        <v>-1617.8340099999998</v>
      </c>
      <c r="S108" s="68">
        <f t="shared" si="50"/>
        <v>-1742.2827799999998</v>
      </c>
      <c r="T108" s="68">
        <f t="shared" si="50"/>
        <v>-1866.7315499999997</v>
      </c>
      <c r="U108" s="68">
        <f t="shared" si="50"/>
        <v>-1991.1803199999997</v>
      </c>
      <c r="V108" s="68">
        <f t="shared" si="50"/>
        <v>-2115.62909</v>
      </c>
      <c r="W108" s="68">
        <f t="shared" si="50"/>
        <v>-2240.07786</v>
      </c>
      <c r="X108" s="68">
        <f t="shared" si="50"/>
        <v>-2364.52663</v>
      </c>
      <c r="Y108" s="68">
        <f t="shared" si="50"/>
        <v>-2488.9754</v>
      </c>
      <c r="Z108" s="68">
        <f t="shared" si="50"/>
        <v>-2613.42417</v>
      </c>
      <c r="AA108" s="68">
        <f t="shared" si="50"/>
        <v>-2737.8729399999997</v>
      </c>
      <c r="AB108" s="68">
        <f t="shared" si="50"/>
        <v>-2862.3217099999997</v>
      </c>
      <c r="AC108" s="68">
        <f t="shared" si="50"/>
        <v>-2986.7704799999997</v>
      </c>
      <c r="AD108" s="68">
        <f t="shared" si="50"/>
        <v>-3111.2192499999996</v>
      </c>
      <c r="AE108" s="68">
        <f t="shared" si="50"/>
        <v>-3235.6680199999996</v>
      </c>
      <c r="AF108" s="68">
        <f t="shared" si="50"/>
        <v>-3360.1167899999996</v>
      </c>
      <c r="AG108" s="68">
        <f t="shared" si="50"/>
        <v>-3484.5655599999996</v>
      </c>
      <c r="AH108" s="68">
        <f t="shared" si="50"/>
        <v>-3609.0143299999995</v>
      </c>
      <c r="AI108" s="69">
        <f t="shared" si="50"/>
        <v>-3733.4630999999995</v>
      </c>
    </row>
    <row r="109" spans="2:33" ht="9">
      <c r="B109" s="46"/>
      <c r="C109" s="46"/>
      <c r="D109" s="46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</row>
    <row r="110" spans="2:33" s="1" customFormat="1" ht="12">
      <c r="B110" s="43" t="s">
        <v>127</v>
      </c>
      <c r="C110" s="43"/>
      <c r="D110" s="43"/>
      <c r="E110" s="43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5" ht="9">
      <c r="B111" s="46"/>
      <c r="C111" s="46"/>
      <c r="D111" s="46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I111" s="48" t="s">
        <v>153</v>
      </c>
    </row>
    <row r="112" spans="2:35" ht="9">
      <c r="B112" s="49"/>
      <c r="C112" s="50"/>
      <c r="D112" s="51" t="s">
        <v>289</v>
      </c>
      <c r="E112" s="52">
        <v>-2</v>
      </c>
      <c r="F112" s="53">
        <v>-1</v>
      </c>
      <c r="G112" s="181">
        <v>0</v>
      </c>
      <c r="H112" s="52">
        <v>1</v>
      </c>
      <c r="I112" s="189">
        <v>2</v>
      </c>
      <c r="J112" s="53">
        <v>3</v>
      </c>
      <c r="K112" s="53">
        <v>4</v>
      </c>
      <c r="L112" s="53">
        <v>5</v>
      </c>
      <c r="M112" s="53">
        <v>6</v>
      </c>
      <c r="N112" s="53">
        <v>7</v>
      </c>
      <c r="O112" s="53">
        <v>8</v>
      </c>
      <c r="P112" s="53">
        <v>9</v>
      </c>
      <c r="Q112" s="53">
        <v>10</v>
      </c>
      <c r="R112" s="53">
        <v>11</v>
      </c>
      <c r="S112" s="53">
        <v>12</v>
      </c>
      <c r="T112" s="53">
        <v>13</v>
      </c>
      <c r="U112" s="53">
        <v>14</v>
      </c>
      <c r="V112" s="53">
        <v>15</v>
      </c>
      <c r="W112" s="53">
        <v>16</v>
      </c>
      <c r="X112" s="53">
        <v>17</v>
      </c>
      <c r="Y112" s="53">
        <v>18</v>
      </c>
      <c r="Z112" s="53">
        <v>19</v>
      </c>
      <c r="AA112" s="53">
        <v>20</v>
      </c>
      <c r="AB112" s="53">
        <v>21</v>
      </c>
      <c r="AC112" s="53">
        <v>22</v>
      </c>
      <c r="AD112" s="53">
        <v>23</v>
      </c>
      <c r="AE112" s="53">
        <v>24</v>
      </c>
      <c r="AF112" s="53">
        <v>25</v>
      </c>
      <c r="AG112" s="53">
        <v>26</v>
      </c>
      <c r="AH112" s="53">
        <v>27</v>
      </c>
      <c r="AI112" s="54">
        <v>28</v>
      </c>
    </row>
    <row r="113" spans="2:35" ht="9">
      <c r="B113" s="100" t="s">
        <v>291</v>
      </c>
      <c r="C113" s="49" t="s">
        <v>129</v>
      </c>
      <c r="D113" s="66"/>
      <c r="E113" s="67">
        <f aca="true" t="shared" si="51" ref="E113:V113">E94</f>
        <v>0</v>
      </c>
      <c r="F113" s="68">
        <f t="shared" si="51"/>
        <v>0</v>
      </c>
      <c r="G113" s="188">
        <f t="shared" si="51"/>
        <v>0</v>
      </c>
      <c r="H113" s="67">
        <f t="shared" si="51"/>
        <v>0</v>
      </c>
      <c r="I113" s="194">
        <f t="shared" si="51"/>
        <v>0</v>
      </c>
      <c r="J113" s="68">
        <f t="shared" si="51"/>
        <v>0</v>
      </c>
      <c r="K113" s="68">
        <f t="shared" si="51"/>
        <v>0</v>
      </c>
      <c r="L113" s="68">
        <f t="shared" si="51"/>
        <v>0</v>
      </c>
      <c r="M113" s="68">
        <f t="shared" si="51"/>
        <v>0</v>
      </c>
      <c r="N113" s="68">
        <f t="shared" si="51"/>
        <v>0</v>
      </c>
      <c r="O113" s="68">
        <f t="shared" si="51"/>
        <v>0</v>
      </c>
      <c r="P113" s="68">
        <f t="shared" si="51"/>
        <v>0</v>
      </c>
      <c r="Q113" s="68">
        <f t="shared" si="51"/>
        <v>0</v>
      </c>
      <c r="R113" s="68">
        <f t="shared" si="51"/>
        <v>0</v>
      </c>
      <c r="S113" s="68">
        <f t="shared" si="51"/>
        <v>0</v>
      </c>
      <c r="T113" s="68">
        <f t="shared" si="51"/>
        <v>0</v>
      </c>
      <c r="U113" s="68">
        <f t="shared" si="51"/>
        <v>0</v>
      </c>
      <c r="V113" s="68">
        <f t="shared" si="51"/>
        <v>0</v>
      </c>
      <c r="W113" s="68">
        <v>0</v>
      </c>
      <c r="X113" s="68">
        <f aca="true" t="shared" si="52" ref="X113:AI113">X94</f>
        <v>0</v>
      </c>
      <c r="Y113" s="68">
        <f t="shared" si="52"/>
        <v>0</v>
      </c>
      <c r="Z113" s="68">
        <f t="shared" si="52"/>
        <v>0</v>
      </c>
      <c r="AA113" s="68">
        <f t="shared" si="52"/>
        <v>0</v>
      </c>
      <c r="AB113" s="68">
        <f t="shared" si="52"/>
        <v>0</v>
      </c>
      <c r="AC113" s="68">
        <f t="shared" si="52"/>
        <v>0</v>
      </c>
      <c r="AD113" s="68">
        <f t="shared" si="52"/>
        <v>0</v>
      </c>
      <c r="AE113" s="68">
        <f t="shared" si="52"/>
        <v>0</v>
      </c>
      <c r="AF113" s="68">
        <f t="shared" si="52"/>
        <v>0</v>
      </c>
      <c r="AG113" s="68">
        <f t="shared" si="52"/>
        <v>0</v>
      </c>
      <c r="AH113" s="68">
        <f t="shared" si="52"/>
        <v>0</v>
      </c>
      <c r="AI113" s="69">
        <f t="shared" si="52"/>
        <v>0</v>
      </c>
    </row>
    <row r="114" spans="2:35" ht="9">
      <c r="B114" s="70"/>
      <c r="C114" s="101" t="s">
        <v>128</v>
      </c>
      <c r="D114" s="102"/>
      <c r="E114" s="103">
        <f aca="true" t="shared" si="53" ref="E114:AI114">E88</f>
        <v>0</v>
      </c>
      <c r="F114" s="104">
        <f t="shared" si="53"/>
        <v>-124.44877000000001</v>
      </c>
      <c r="G114" s="195">
        <f t="shared" si="53"/>
        <v>-124.44877000000001</v>
      </c>
      <c r="H114" s="103">
        <f t="shared" si="53"/>
        <v>-124.44877000000001</v>
      </c>
      <c r="I114" s="199">
        <f t="shared" si="53"/>
        <v>-124.44877000000001</v>
      </c>
      <c r="J114" s="104">
        <f t="shared" si="53"/>
        <v>-124.44877000000001</v>
      </c>
      <c r="K114" s="104">
        <f t="shared" si="53"/>
        <v>-124.44877000000001</v>
      </c>
      <c r="L114" s="104">
        <f t="shared" si="53"/>
        <v>-124.44877000000001</v>
      </c>
      <c r="M114" s="104">
        <f t="shared" si="53"/>
        <v>-124.44877000000001</v>
      </c>
      <c r="N114" s="104">
        <f t="shared" si="53"/>
        <v>-124.44877000000001</v>
      </c>
      <c r="O114" s="104">
        <f t="shared" si="53"/>
        <v>-124.44877000000001</v>
      </c>
      <c r="P114" s="104">
        <f t="shared" si="53"/>
        <v>-124.44877000000001</v>
      </c>
      <c r="Q114" s="104">
        <f t="shared" si="53"/>
        <v>-124.44877000000001</v>
      </c>
      <c r="R114" s="104">
        <f t="shared" si="53"/>
        <v>-124.44877000000001</v>
      </c>
      <c r="S114" s="104">
        <f t="shared" si="53"/>
        <v>-124.44877000000001</v>
      </c>
      <c r="T114" s="104">
        <f t="shared" si="53"/>
        <v>-124.44877000000001</v>
      </c>
      <c r="U114" s="104">
        <f t="shared" si="53"/>
        <v>-124.44877000000001</v>
      </c>
      <c r="V114" s="104">
        <f t="shared" si="53"/>
        <v>-124.44877000000001</v>
      </c>
      <c r="W114" s="104">
        <f t="shared" si="53"/>
        <v>-124.44877000000001</v>
      </c>
      <c r="X114" s="104">
        <f t="shared" si="53"/>
        <v>-124.44877000000001</v>
      </c>
      <c r="Y114" s="104">
        <f t="shared" si="53"/>
        <v>-124.44877000000001</v>
      </c>
      <c r="Z114" s="104">
        <f t="shared" si="53"/>
        <v>-124.44877000000001</v>
      </c>
      <c r="AA114" s="104">
        <f t="shared" si="53"/>
        <v>-124.44877000000001</v>
      </c>
      <c r="AB114" s="104">
        <f t="shared" si="53"/>
        <v>-124.44877000000001</v>
      </c>
      <c r="AC114" s="104">
        <f t="shared" si="53"/>
        <v>-124.44877000000001</v>
      </c>
      <c r="AD114" s="104">
        <f t="shared" si="53"/>
        <v>-124.44877000000001</v>
      </c>
      <c r="AE114" s="104">
        <f t="shared" si="53"/>
        <v>-124.44877000000001</v>
      </c>
      <c r="AF114" s="104">
        <f t="shared" si="53"/>
        <v>-124.44877000000001</v>
      </c>
      <c r="AG114" s="104">
        <f t="shared" si="53"/>
        <v>-124.44877000000001</v>
      </c>
      <c r="AH114" s="104">
        <f t="shared" si="53"/>
        <v>-124.44877000000001</v>
      </c>
      <c r="AI114" s="105">
        <f t="shared" si="53"/>
        <v>-124.44877000000001</v>
      </c>
    </row>
    <row r="115" spans="2:35" ht="9">
      <c r="B115" s="70"/>
      <c r="C115" s="76" t="s">
        <v>90</v>
      </c>
      <c r="D115" s="77"/>
      <c r="E115" s="78"/>
      <c r="F115" s="79"/>
      <c r="G115" s="184"/>
      <c r="H115" s="78"/>
      <c r="I115" s="136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80">
        <f>AI101</f>
        <v>0</v>
      </c>
    </row>
    <row r="116" spans="2:35" ht="9">
      <c r="B116" s="70"/>
      <c r="C116" s="81" t="s">
        <v>115</v>
      </c>
      <c r="D116" s="82"/>
      <c r="E116" s="83">
        <f aca="true" t="shared" si="54" ref="E116:AI116">E45</f>
        <v>0</v>
      </c>
      <c r="F116" s="84">
        <f t="shared" si="54"/>
        <v>0</v>
      </c>
      <c r="G116" s="185">
        <f t="shared" si="54"/>
        <v>0</v>
      </c>
      <c r="H116" s="83">
        <f t="shared" si="54"/>
        <v>0</v>
      </c>
      <c r="I116" s="192">
        <f t="shared" si="54"/>
        <v>0</v>
      </c>
      <c r="J116" s="84">
        <f t="shared" si="54"/>
        <v>0</v>
      </c>
      <c r="K116" s="84">
        <f t="shared" si="54"/>
        <v>0</v>
      </c>
      <c r="L116" s="84">
        <f t="shared" si="54"/>
        <v>0</v>
      </c>
      <c r="M116" s="84">
        <f t="shared" si="54"/>
        <v>0</v>
      </c>
      <c r="N116" s="84">
        <f t="shared" si="54"/>
        <v>0</v>
      </c>
      <c r="O116" s="84">
        <f t="shared" si="54"/>
        <v>0</v>
      </c>
      <c r="P116" s="84">
        <f t="shared" si="54"/>
        <v>0</v>
      </c>
      <c r="Q116" s="84">
        <f t="shared" si="54"/>
        <v>0</v>
      </c>
      <c r="R116" s="84">
        <f t="shared" si="54"/>
        <v>0</v>
      </c>
      <c r="S116" s="84">
        <f t="shared" si="54"/>
        <v>0</v>
      </c>
      <c r="T116" s="84">
        <f t="shared" si="54"/>
        <v>0</v>
      </c>
      <c r="U116" s="84">
        <f t="shared" si="54"/>
        <v>0</v>
      </c>
      <c r="V116" s="84">
        <f t="shared" si="54"/>
        <v>0</v>
      </c>
      <c r="W116" s="84">
        <f t="shared" si="54"/>
        <v>0</v>
      </c>
      <c r="X116" s="84">
        <f t="shared" si="54"/>
        <v>0</v>
      </c>
      <c r="Y116" s="84">
        <f t="shared" si="54"/>
        <v>0</v>
      </c>
      <c r="Z116" s="84">
        <f t="shared" si="54"/>
        <v>0</v>
      </c>
      <c r="AA116" s="84">
        <f t="shared" si="54"/>
        <v>0</v>
      </c>
      <c r="AB116" s="84">
        <f t="shared" si="54"/>
        <v>0</v>
      </c>
      <c r="AC116" s="84">
        <f t="shared" si="54"/>
        <v>0</v>
      </c>
      <c r="AD116" s="84">
        <f t="shared" si="54"/>
        <v>0</v>
      </c>
      <c r="AE116" s="84">
        <f t="shared" si="54"/>
        <v>0</v>
      </c>
      <c r="AF116" s="84">
        <f t="shared" si="54"/>
        <v>0</v>
      </c>
      <c r="AG116" s="84">
        <f t="shared" si="54"/>
        <v>0</v>
      </c>
      <c r="AH116" s="84">
        <f t="shared" si="54"/>
        <v>0</v>
      </c>
      <c r="AI116" s="85">
        <f t="shared" si="54"/>
        <v>0</v>
      </c>
    </row>
    <row r="117" spans="2:35" ht="9">
      <c r="B117" s="70"/>
      <c r="C117" s="49" t="s">
        <v>154</v>
      </c>
      <c r="D117" s="66"/>
      <c r="E117" s="67">
        <f aca="true" t="shared" si="55" ref="E117:AI117">SUM(E113:E116)</f>
        <v>0</v>
      </c>
      <c r="F117" s="68">
        <f t="shared" si="55"/>
        <v>-124.44877000000001</v>
      </c>
      <c r="G117" s="188">
        <f t="shared" si="55"/>
        <v>-124.44877000000001</v>
      </c>
      <c r="H117" s="67">
        <f t="shared" si="55"/>
        <v>-124.44877000000001</v>
      </c>
      <c r="I117" s="194">
        <f t="shared" si="55"/>
        <v>-124.44877000000001</v>
      </c>
      <c r="J117" s="68">
        <f t="shared" si="55"/>
        <v>-124.44877000000001</v>
      </c>
      <c r="K117" s="68">
        <f t="shared" si="55"/>
        <v>-124.44877000000001</v>
      </c>
      <c r="L117" s="68">
        <f t="shared" si="55"/>
        <v>-124.44877000000001</v>
      </c>
      <c r="M117" s="68">
        <f t="shared" si="55"/>
        <v>-124.44877000000001</v>
      </c>
      <c r="N117" s="68">
        <f t="shared" si="55"/>
        <v>-124.44877000000001</v>
      </c>
      <c r="O117" s="68">
        <f t="shared" si="55"/>
        <v>-124.44877000000001</v>
      </c>
      <c r="P117" s="68">
        <f t="shared" si="55"/>
        <v>-124.44877000000001</v>
      </c>
      <c r="Q117" s="68">
        <f t="shared" si="55"/>
        <v>-124.44877000000001</v>
      </c>
      <c r="R117" s="68">
        <f t="shared" si="55"/>
        <v>-124.44877000000001</v>
      </c>
      <c r="S117" s="68">
        <f t="shared" si="55"/>
        <v>-124.44877000000001</v>
      </c>
      <c r="T117" s="68">
        <f t="shared" si="55"/>
        <v>-124.44877000000001</v>
      </c>
      <c r="U117" s="68">
        <f t="shared" si="55"/>
        <v>-124.44877000000001</v>
      </c>
      <c r="V117" s="68">
        <f t="shared" si="55"/>
        <v>-124.44877000000001</v>
      </c>
      <c r="W117" s="68">
        <f t="shared" si="55"/>
        <v>-124.44877000000001</v>
      </c>
      <c r="X117" s="68">
        <f t="shared" si="55"/>
        <v>-124.44877000000001</v>
      </c>
      <c r="Y117" s="68">
        <f t="shared" si="55"/>
        <v>-124.44877000000001</v>
      </c>
      <c r="Z117" s="68">
        <f t="shared" si="55"/>
        <v>-124.44877000000001</v>
      </c>
      <c r="AA117" s="68">
        <f t="shared" si="55"/>
        <v>-124.44877000000001</v>
      </c>
      <c r="AB117" s="68">
        <f t="shared" si="55"/>
        <v>-124.44877000000001</v>
      </c>
      <c r="AC117" s="68">
        <f t="shared" si="55"/>
        <v>-124.44877000000001</v>
      </c>
      <c r="AD117" s="68">
        <f t="shared" si="55"/>
        <v>-124.44877000000001</v>
      </c>
      <c r="AE117" s="68">
        <f t="shared" si="55"/>
        <v>-124.44877000000001</v>
      </c>
      <c r="AF117" s="68">
        <f t="shared" si="55"/>
        <v>-124.44877000000001</v>
      </c>
      <c r="AG117" s="68">
        <f t="shared" si="55"/>
        <v>-124.44877000000001</v>
      </c>
      <c r="AH117" s="68">
        <f t="shared" si="55"/>
        <v>-124.44877000000001</v>
      </c>
      <c r="AI117" s="69">
        <f t="shared" si="55"/>
        <v>-124.44877000000001</v>
      </c>
    </row>
    <row r="118" spans="2:35" ht="9">
      <c r="B118" s="99"/>
      <c r="C118" s="106" t="s">
        <v>139</v>
      </c>
      <c r="D118" s="107"/>
      <c r="E118" s="108"/>
      <c r="F118" s="109"/>
      <c r="G118" s="196"/>
      <c r="H118" s="108"/>
      <c r="I118" s="200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267" t="str">
        <f>IF(ISERR(IRR($E117:AI117)),"-",IRR($E117:AI117))</f>
        <v>-</v>
      </c>
    </row>
    <row r="119" spans="2:35" ht="9">
      <c r="B119" s="100" t="s">
        <v>319</v>
      </c>
      <c r="C119" s="110" t="s">
        <v>70</v>
      </c>
      <c r="D119" s="107"/>
      <c r="E119" s="111">
        <f aca="true" t="shared" si="56" ref="E119:AI119">-E102</f>
        <v>0</v>
      </c>
      <c r="F119" s="112">
        <f t="shared" si="56"/>
        <v>0</v>
      </c>
      <c r="G119" s="197">
        <f t="shared" si="56"/>
        <v>0</v>
      </c>
      <c r="H119" s="111">
        <f t="shared" si="56"/>
        <v>0</v>
      </c>
      <c r="I119" s="201">
        <f t="shared" si="56"/>
        <v>0</v>
      </c>
      <c r="J119" s="112">
        <f t="shared" si="56"/>
        <v>0</v>
      </c>
      <c r="K119" s="112">
        <f t="shared" si="56"/>
        <v>0</v>
      </c>
      <c r="L119" s="112">
        <f t="shared" si="56"/>
        <v>0</v>
      </c>
      <c r="M119" s="112">
        <f t="shared" si="56"/>
        <v>0</v>
      </c>
      <c r="N119" s="112">
        <f t="shared" si="56"/>
        <v>0</v>
      </c>
      <c r="O119" s="112">
        <f t="shared" si="56"/>
        <v>0</v>
      </c>
      <c r="P119" s="112">
        <f t="shared" si="56"/>
        <v>0</v>
      </c>
      <c r="Q119" s="112">
        <f t="shared" si="56"/>
        <v>0</v>
      </c>
      <c r="R119" s="112">
        <f t="shared" si="56"/>
        <v>0</v>
      </c>
      <c r="S119" s="112">
        <f t="shared" si="56"/>
        <v>0</v>
      </c>
      <c r="T119" s="112">
        <f t="shared" si="56"/>
        <v>0</v>
      </c>
      <c r="U119" s="112">
        <f t="shared" si="56"/>
        <v>0</v>
      </c>
      <c r="V119" s="112">
        <f t="shared" si="56"/>
        <v>0</v>
      </c>
      <c r="W119" s="112">
        <f t="shared" si="56"/>
        <v>0</v>
      </c>
      <c r="X119" s="112">
        <f t="shared" si="56"/>
        <v>0</v>
      </c>
      <c r="Y119" s="112">
        <f t="shared" si="56"/>
        <v>0</v>
      </c>
      <c r="Z119" s="112">
        <f t="shared" si="56"/>
        <v>0</v>
      </c>
      <c r="AA119" s="112">
        <f t="shared" si="56"/>
        <v>0</v>
      </c>
      <c r="AB119" s="112">
        <f t="shared" si="56"/>
        <v>0</v>
      </c>
      <c r="AC119" s="112">
        <f t="shared" si="56"/>
        <v>0</v>
      </c>
      <c r="AD119" s="112">
        <f t="shared" si="56"/>
        <v>0</v>
      </c>
      <c r="AE119" s="112">
        <f t="shared" si="56"/>
        <v>0</v>
      </c>
      <c r="AF119" s="112">
        <f t="shared" si="56"/>
        <v>0</v>
      </c>
      <c r="AG119" s="112">
        <f t="shared" si="56"/>
        <v>0</v>
      </c>
      <c r="AH119" s="112">
        <f t="shared" si="56"/>
        <v>0</v>
      </c>
      <c r="AI119" s="113">
        <f t="shared" si="56"/>
        <v>0</v>
      </c>
    </row>
    <row r="120" spans="2:35" ht="9">
      <c r="B120" s="70"/>
      <c r="C120" s="71" t="s">
        <v>318</v>
      </c>
      <c r="D120" s="72"/>
      <c r="E120" s="73"/>
      <c r="F120" s="74"/>
      <c r="G120" s="183"/>
      <c r="H120" s="393"/>
      <c r="I120" s="394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6"/>
    </row>
    <row r="121" spans="2:35" ht="9">
      <c r="B121" s="70"/>
      <c r="C121" s="50" t="s">
        <v>155</v>
      </c>
      <c r="D121" s="66"/>
      <c r="E121" s="67">
        <f aca="true" t="shared" si="57" ref="E121:AI121">SUM(E119:E120)</f>
        <v>0</v>
      </c>
      <c r="F121" s="68">
        <f t="shared" si="57"/>
        <v>0</v>
      </c>
      <c r="G121" s="188">
        <f t="shared" si="57"/>
        <v>0</v>
      </c>
      <c r="H121" s="67">
        <f t="shared" si="57"/>
        <v>0</v>
      </c>
      <c r="I121" s="194">
        <f t="shared" si="57"/>
        <v>0</v>
      </c>
      <c r="J121" s="68">
        <f t="shared" si="57"/>
        <v>0</v>
      </c>
      <c r="K121" s="68">
        <f t="shared" si="57"/>
        <v>0</v>
      </c>
      <c r="L121" s="68">
        <f t="shared" si="57"/>
        <v>0</v>
      </c>
      <c r="M121" s="68">
        <f t="shared" si="57"/>
        <v>0</v>
      </c>
      <c r="N121" s="68">
        <f t="shared" si="57"/>
        <v>0</v>
      </c>
      <c r="O121" s="68">
        <f t="shared" si="57"/>
        <v>0</v>
      </c>
      <c r="P121" s="68">
        <f t="shared" si="57"/>
        <v>0</v>
      </c>
      <c r="Q121" s="68">
        <f t="shared" si="57"/>
        <v>0</v>
      </c>
      <c r="R121" s="68">
        <f t="shared" si="57"/>
        <v>0</v>
      </c>
      <c r="S121" s="68">
        <f t="shared" si="57"/>
        <v>0</v>
      </c>
      <c r="T121" s="68">
        <f t="shared" si="57"/>
        <v>0</v>
      </c>
      <c r="U121" s="68">
        <f t="shared" si="57"/>
        <v>0</v>
      </c>
      <c r="V121" s="68">
        <f t="shared" si="57"/>
        <v>0</v>
      </c>
      <c r="W121" s="68">
        <f t="shared" si="57"/>
        <v>0</v>
      </c>
      <c r="X121" s="68">
        <f t="shared" si="57"/>
        <v>0</v>
      </c>
      <c r="Y121" s="68">
        <f t="shared" si="57"/>
        <v>0</v>
      </c>
      <c r="Z121" s="68">
        <f t="shared" si="57"/>
        <v>0</v>
      </c>
      <c r="AA121" s="68">
        <f t="shared" si="57"/>
        <v>0</v>
      </c>
      <c r="AB121" s="68">
        <f t="shared" si="57"/>
        <v>0</v>
      </c>
      <c r="AC121" s="68">
        <f t="shared" si="57"/>
        <v>0</v>
      </c>
      <c r="AD121" s="68">
        <f t="shared" si="57"/>
        <v>0</v>
      </c>
      <c r="AE121" s="68">
        <f t="shared" si="57"/>
        <v>0</v>
      </c>
      <c r="AF121" s="68">
        <f t="shared" si="57"/>
        <v>0</v>
      </c>
      <c r="AG121" s="68">
        <f t="shared" si="57"/>
        <v>0</v>
      </c>
      <c r="AH121" s="68">
        <f t="shared" si="57"/>
        <v>0</v>
      </c>
      <c r="AI121" s="69">
        <f t="shared" si="57"/>
        <v>0</v>
      </c>
    </row>
    <row r="122" spans="2:35" ht="9">
      <c r="B122" s="99"/>
      <c r="C122" s="110" t="s">
        <v>319</v>
      </c>
      <c r="D122" s="107"/>
      <c r="E122" s="108"/>
      <c r="F122" s="109"/>
      <c r="G122" s="196"/>
      <c r="H122" s="108"/>
      <c r="I122" s="200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267" t="str">
        <f>IF(ISERR(IRR($E121:AI121)),"-",IRR($E121:AI121))</f>
        <v>-</v>
      </c>
    </row>
    <row r="123" spans="2:35" ht="9">
      <c r="B123" s="100" t="s">
        <v>156</v>
      </c>
      <c r="C123" s="71" t="s">
        <v>157</v>
      </c>
      <c r="D123" s="72"/>
      <c r="E123" s="73">
        <f aca="true" t="shared" si="58" ref="E123:AI123">E88</f>
        <v>0</v>
      </c>
      <c r="F123" s="74">
        <f t="shared" si="58"/>
        <v>-124.44877000000001</v>
      </c>
      <c r="G123" s="183">
        <f t="shared" si="58"/>
        <v>-124.44877000000001</v>
      </c>
      <c r="H123" s="73">
        <f t="shared" si="58"/>
        <v>-124.44877000000001</v>
      </c>
      <c r="I123" s="191">
        <f t="shared" si="58"/>
        <v>-124.44877000000001</v>
      </c>
      <c r="J123" s="74">
        <f t="shared" si="58"/>
        <v>-124.44877000000001</v>
      </c>
      <c r="K123" s="74">
        <f t="shared" si="58"/>
        <v>-124.44877000000001</v>
      </c>
      <c r="L123" s="74">
        <f t="shared" si="58"/>
        <v>-124.44877000000001</v>
      </c>
      <c r="M123" s="74">
        <f t="shared" si="58"/>
        <v>-124.44877000000001</v>
      </c>
      <c r="N123" s="74">
        <f t="shared" si="58"/>
        <v>-124.44877000000001</v>
      </c>
      <c r="O123" s="74">
        <f t="shared" si="58"/>
        <v>-124.44877000000001</v>
      </c>
      <c r="P123" s="74">
        <f t="shared" si="58"/>
        <v>-124.44877000000001</v>
      </c>
      <c r="Q123" s="74">
        <f t="shared" si="58"/>
        <v>-124.44877000000001</v>
      </c>
      <c r="R123" s="74">
        <f t="shared" si="58"/>
        <v>-124.44877000000001</v>
      </c>
      <c r="S123" s="74">
        <f t="shared" si="58"/>
        <v>-124.44877000000001</v>
      </c>
      <c r="T123" s="74">
        <f t="shared" si="58"/>
        <v>-124.44877000000001</v>
      </c>
      <c r="U123" s="74">
        <f t="shared" si="58"/>
        <v>-124.44877000000001</v>
      </c>
      <c r="V123" s="74">
        <f t="shared" si="58"/>
        <v>-124.44877000000001</v>
      </c>
      <c r="W123" s="74">
        <f t="shared" si="58"/>
        <v>-124.44877000000001</v>
      </c>
      <c r="X123" s="74">
        <f t="shared" si="58"/>
        <v>-124.44877000000001</v>
      </c>
      <c r="Y123" s="74">
        <f t="shared" si="58"/>
        <v>-124.44877000000001</v>
      </c>
      <c r="Z123" s="74">
        <f t="shared" si="58"/>
        <v>-124.44877000000001</v>
      </c>
      <c r="AA123" s="74">
        <f t="shared" si="58"/>
        <v>-124.44877000000001</v>
      </c>
      <c r="AB123" s="74">
        <f t="shared" si="58"/>
        <v>-124.44877000000001</v>
      </c>
      <c r="AC123" s="74">
        <f t="shared" si="58"/>
        <v>-124.44877000000001</v>
      </c>
      <c r="AD123" s="74">
        <f t="shared" si="58"/>
        <v>-124.44877000000001</v>
      </c>
      <c r="AE123" s="74">
        <f t="shared" si="58"/>
        <v>-124.44877000000001</v>
      </c>
      <c r="AF123" s="74">
        <f t="shared" si="58"/>
        <v>-124.44877000000001</v>
      </c>
      <c r="AG123" s="74">
        <f t="shared" si="58"/>
        <v>-124.44877000000001</v>
      </c>
      <c r="AH123" s="74">
        <f t="shared" si="58"/>
        <v>-124.44877000000001</v>
      </c>
      <c r="AI123" s="75">
        <f t="shared" si="58"/>
        <v>-124.44877000000001</v>
      </c>
    </row>
    <row r="124" spans="2:35" ht="9">
      <c r="B124" s="70" t="s">
        <v>158</v>
      </c>
      <c r="C124" s="76" t="s">
        <v>159</v>
      </c>
      <c r="D124" s="77"/>
      <c r="E124" s="78">
        <f aca="true" t="shared" si="59" ref="E124:AI124">E94</f>
        <v>0</v>
      </c>
      <c r="F124" s="79">
        <f t="shared" si="59"/>
        <v>0</v>
      </c>
      <c r="G124" s="184">
        <f t="shared" si="59"/>
        <v>0</v>
      </c>
      <c r="H124" s="78">
        <f t="shared" si="59"/>
        <v>0</v>
      </c>
      <c r="I124" s="136">
        <f t="shared" si="59"/>
        <v>0</v>
      </c>
      <c r="J124" s="79">
        <f t="shared" si="59"/>
        <v>0</v>
      </c>
      <c r="K124" s="79">
        <f t="shared" si="59"/>
        <v>0</v>
      </c>
      <c r="L124" s="79">
        <f t="shared" si="59"/>
        <v>0</v>
      </c>
      <c r="M124" s="79">
        <f t="shared" si="59"/>
        <v>0</v>
      </c>
      <c r="N124" s="79">
        <f t="shared" si="59"/>
        <v>0</v>
      </c>
      <c r="O124" s="79">
        <f t="shared" si="59"/>
        <v>0</v>
      </c>
      <c r="P124" s="79">
        <f t="shared" si="59"/>
        <v>0</v>
      </c>
      <c r="Q124" s="79">
        <f t="shared" si="59"/>
        <v>0</v>
      </c>
      <c r="R124" s="79">
        <f t="shared" si="59"/>
        <v>0</v>
      </c>
      <c r="S124" s="79">
        <f t="shared" si="59"/>
        <v>0</v>
      </c>
      <c r="T124" s="79">
        <f t="shared" si="59"/>
        <v>0</v>
      </c>
      <c r="U124" s="79">
        <f t="shared" si="59"/>
        <v>0</v>
      </c>
      <c r="V124" s="79">
        <f t="shared" si="59"/>
        <v>0</v>
      </c>
      <c r="W124" s="79">
        <f t="shared" si="59"/>
        <v>0</v>
      </c>
      <c r="X124" s="79">
        <f t="shared" si="59"/>
        <v>0</v>
      </c>
      <c r="Y124" s="79">
        <f t="shared" si="59"/>
        <v>0</v>
      </c>
      <c r="Z124" s="79">
        <f t="shared" si="59"/>
        <v>0</v>
      </c>
      <c r="AA124" s="79">
        <f t="shared" si="59"/>
        <v>0</v>
      </c>
      <c r="AB124" s="79">
        <f t="shared" si="59"/>
        <v>0</v>
      </c>
      <c r="AC124" s="79">
        <f t="shared" si="59"/>
        <v>0</v>
      </c>
      <c r="AD124" s="79">
        <f t="shared" si="59"/>
        <v>0</v>
      </c>
      <c r="AE124" s="79">
        <f t="shared" si="59"/>
        <v>0</v>
      </c>
      <c r="AF124" s="79">
        <f t="shared" si="59"/>
        <v>0</v>
      </c>
      <c r="AG124" s="79">
        <f t="shared" si="59"/>
        <v>0</v>
      </c>
      <c r="AH124" s="79">
        <f t="shared" si="59"/>
        <v>0</v>
      </c>
      <c r="AI124" s="80">
        <f t="shared" si="59"/>
        <v>0</v>
      </c>
    </row>
    <row r="125" spans="2:35" ht="9">
      <c r="B125" s="70"/>
      <c r="C125" s="76" t="s">
        <v>70</v>
      </c>
      <c r="D125" s="77"/>
      <c r="E125" s="78">
        <f aca="true" t="shared" si="60" ref="E125:AI125">E102</f>
        <v>0</v>
      </c>
      <c r="F125" s="79">
        <f t="shared" si="60"/>
        <v>0</v>
      </c>
      <c r="G125" s="184">
        <f t="shared" si="60"/>
        <v>0</v>
      </c>
      <c r="H125" s="78">
        <f t="shared" si="60"/>
        <v>0</v>
      </c>
      <c r="I125" s="136">
        <f t="shared" si="60"/>
        <v>0</v>
      </c>
      <c r="J125" s="79">
        <f t="shared" si="60"/>
        <v>0</v>
      </c>
      <c r="K125" s="79">
        <f t="shared" si="60"/>
        <v>0</v>
      </c>
      <c r="L125" s="79">
        <f t="shared" si="60"/>
        <v>0</v>
      </c>
      <c r="M125" s="79">
        <f t="shared" si="60"/>
        <v>0</v>
      </c>
      <c r="N125" s="79">
        <f t="shared" si="60"/>
        <v>0</v>
      </c>
      <c r="O125" s="79">
        <f t="shared" si="60"/>
        <v>0</v>
      </c>
      <c r="P125" s="79">
        <f t="shared" si="60"/>
        <v>0</v>
      </c>
      <c r="Q125" s="79">
        <f t="shared" si="60"/>
        <v>0</v>
      </c>
      <c r="R125" s="79">
        <f t="shared" si="60"/>
        <v>0</v>
      </c>
      <c r="S125" s="79">
        <f t="shared" si="60"/>
        <v>0</v>
      </c>
      <c r="T125" s="79">
        <f t="shared" si="60"/>
        <v>0</v>
      </c>
      <c r="U125" s="79">
        <f t="shared" si="60"/>
        <v>0</v>
      </c>
      <c r="V125" s="79">
        <f t="shared" si="60"/>
        <v>0</v>
      </c>
      <c r="W125" s="79">
        <f t="shared" si="60"/>
        <v>0</v>
      </c>
      <c r="X125" s="79">
        <f t="shared" si="60"/>
        <v>0</v>
      </c>
      <c r="Y125" s="79">
        <f t="shared" si="60"/>
        <v>0</v>
      </c>
      <c r="Z125" s="79">
        <f t="shared" si="60"/>
        <v>0</v>
      </c>
      <c r="AA125" s="79">
        <f t="shared" si="60"/>
        <v>0</v>
      </c>
      <c r="AB125" s="79">
        <f t="shared" si="60"/>
        <v>0</v>
      </c>
      <c r="AC125" s="79">
        <f t="shared" si="60"/>
        <v>0</v>
      </c>
      <c r="AD125" s="79">
        <f t="shared" si="60"/>
        <v>0</v>
      </c>
      <c r="AE125" s="79">
        <f t="shared" si="60"/>
        <v>0</v>
      </c>
      <c r="AF125" s="79">
        <f t="shared" si="60"/>
        <v>0</v>
      </c>
      <c r="AG125" s="79">
        <f t="shared" si="60"/>
        <v>0</v>
      </c>
      <c r="AH125" s="79">
        <f t="shared" si="60"/>
        <v>0</v>
      </c>
      <c r="AI125" s="80">
        <f t="shared" si="60"/>
        <v>0</v>
      </c>
    </row>
    <row r="126" spans="2:35" ht="9">
      <c r="B126" s="70"/>
      <c r="C126" s="76" t="s">
        <v>86</v>
      </c>
      <c r="D126" s="77"/>
      <c r="E126" s="78">
        <f aca="true" t="shared" si="61" ref="E126:AI126">E103</f>
        <v>0</v>
      </c>
      <c r="F126" s="79">
        <f t="shared" si="61"/>
        <v>0</v>
      </c>
      <c r="G126" s="184">
        <f t="shared" si="61"/>
        <v>0</v>
      </c>
      <c r="H126" s="78">
        <f t="shared" si="61"/>
        <v>0</v>
      </c>
      <c r="I126" s="136">
        <f t="shared" si="61"/>
        <v>0</v>
      </c>
      <c r="J126" s="79">
        <f t="shared" si="61"/>
        <v>0</v>
      </c>
      <c r="K126" s="79">
        <f t="shared" si="61"/>
        <v>0</v>
      </c>
      <c r="L126" s="79">
        <f t="shared" si="61"/>
        <v>0</v>
      </c>
      <c r="M126" s="79">
        <f t="shared" si="61"/>
        <v>0</v>
      </c>
      <c r="N126" s="79">
        <f t="shared" si="61"/>
        <v>0</v>
      </c>
      <c r="O126" s="79">
        <f t="shared" si="61"/>
        <v>0</v>
      </c>
      <c r="P126" s="79">
        <f t="shared" si="61"/>
        <v>0</v>
      </c>
      <c r="Q126" s="79">
        <f t="shared" si="61"/>
        <v>0</v>
      </c>
      <c r="R126" s="79">
        <f t="shared" si="61"/>
        <v>0</v>
      </c>
      <c r="S126" s="79">
        <f t="shared" si="61"/>
        <v>0</v>
      </c>
      <c r="T126" s="79">
        <f t="shared" si="61"/>
        <v>0</v>
      </c>
      <c r="U126" s="79">
        <f t="shared" si="61"/>
        <v>0</v>
      </c>
      <c r="V126" s="79">
        <f t="shared" si="61"/>
        <v>0</v>
      </c>
      <c r="W126" s="79">
        <f t="shared" si="61"/>
        <v>0</v>
      </c>
      <c r="X126" s="79">
        <f t="shared" si="61"/>
        <v>0</v>
      </c>
      <c r="Y126" s="79">
        <f t="shared" si="61"/>
        <v>0</v>
      </c>
      <c r="Z126" s="79">
        <f t="shared" si="61"/>
        <v>0</v>
      </c>
      <c r="AA126" s="79">
        <f t="shared" si="61"/>
        <v>0</v>
      </c>
      <c r="AB126" s="79">
        <f t="shared" si="61"/>
        <v>0</v>
      </c>
      <c r="AC126" s="79">
        <f t="shared" si="61"/>
        <v>0</v>
      </c>
      <c r="AD126" s="79">
        <f t="shared" si="61"/>
        <v>0</v>
      </c>
      <c r="AE126" s="79">
        <f t="shared" si="61"/>
        <v>0</v>
      </c>
      <c r="AF126" s="79">
        <f t="shared" si="61"/>
        <v>0</v>
      </c>
      <c r="AG126" s="79">
        <f t="shared" si="61"/>
        <v>0</v>
      </c>
      <c r="AH126" s="79">
        <f t="shared" si="61"/>
        <v>0</v>
      </c>
      <c r="AI126" s="80">
        <f t="shared" si="61"/>
        <v>0</v>
      </c>
    </row>
    <row r="127" spans="2:35" ht="9">
      <c r="B127" s="70"/>
      <c r="C127" s="76" t="s">
        <v>290</v>
      </c>
      <c r="D127" s="77"/>
      <c r="E127" s="78">
        <f aca="true" t="shared" si="62" ref="E127:AI127">E45</f>
        <v>0</v>
      </c>
      <c r="F127" s="79">
        <f t="shared" si="62"/>
        <v>0</v>
      </c>
      <c r="G127" s="184">
        <f t="shared" si="62"/>
        <v>0</v>
      </c>
      <c r="H127" s="78">
        <f t="shared" si="62"/>
        <v>0</v>
      </c>
      <c r="I127" s="136">
        <f t="shared" si="62"/>
        <v>0</v>
      </c>
      <c r="J127" s="79">
        <f t="shared" si="62"/>
        <v>0</v>
      </c>
      <c r="K127" s="79">
        <f t="shared" si="62"/>
        <v>0</v>
      </c>
      <c r="L127" s="79">
        <f t="shared" si="62"/>
        <v>0</v>
      </c>
      <c r="M127" s="79">
        <f t="shared" si="62"/>
        <v>0</v>
      </c>
      <c r="N127" s="79">
        <f t="shared" si="62"/>
        <v>0</v>
      </c>
      <c r="O127" s="79">
        <f t="shared" si="62"/>
        <v>0</v>
      </c>
      <c r="P127" s="79">
        <f t="shared" si="62"/>
        <v>0</v>
      </c>
      <c r="Q127" s="79">
        <f t="shared" si="62"/>
        <v>0</v>
      </c>
      <c r="R127" s="79">
        <f t="shared" si="62"/>
        <v>0</v>
      </c>
      <c r="S127" s="79">
        <f t="shared" si="62"/>
        <v>0</v>
      </c>
      <c r="T127" s="79">
        <f t="shared" si="62"/>
        <v>0</v>
      </c>
      <c r="U127" s="79">
        <f t="shared" si="62"/>
        <v>0</v>
      </c>
      <c r="V127" s="79">
        <f t="shared" si="62"/>
        <v>0</v>
      </c>
      <c r="W127" s="79">
        <f t="shared" si="62"/>
        <v>0</v>
      </c>
      <c r="X127" s="79">
        <f t="shared" si="62"/>
        <v>0</v>
      </c>
      <c r="Y127" s="79">
        <f t="shared" si="62"/>
        <v>0</v>
      </c>
      <c r="Z127" s="79">
        <f t="shared" si="62"/>
        <v>0</v>
      </c>
      <c r="AA127" s="79">
        <f t="shared" si="62"/>
        <v>0</v>
      </c>
      <c r="AB127" s="79">
        <f t="shared" si="62"/>
        <v>0</v>
      </c>
      <c r="AC127" s="79">
        <f t="shared" si="62"/>
        <v>0</v>
      </c>
      <c r="AD127" s="79">
        <f t="shared" si="62"/>
        <v>0</v>
      </c>
      <c r="AE127" s="79">
        <f t="shared" si="62"/>
        <v>0</v>
      </c>
      <c r="AF127" s="79">
        <f t="shared" si="62"/>
        <v>0</v>
      </c>
      <c r="AG127" s="79">
        <f t="shared" si="62"/>
        <v>0</v>
      </c>
      <c r="AH127" s="79">
        <f t="shared" si="62"/>
        <v>0</v>
      </c>
      <c r="AI127" s="80">
        <f t="shared" si="62"/>
        <v>0</v>
      </c>
    </row>
    <row r="128" spans="2:35" ht="9">
      <c r="B128" s="70"/>
      <c r="C128" s="81" t="s">
        <v>90</v>
      </c>
      <c r="D128" s="82"/>
      <c r="E128" s="83">
        <f aca="true" t="shared" si="63" ref="E128:AI128">E101</f>
        <v>0</v>
      </c>
      <c r="F128" s="84">
        <f t="shared" si="63"/>
        <v>0</v>
      </c>
      <c r="G128" s="185">
        <f t="shared" si="63"/>
        <v>0</v>
      </c>
      <c r="H128" s="83">
        <f t="shared" si="63"/>
        <v>0</v>
      </c>
      <c r="I128" s="192">
        <f t="shared" si="63"/>
        <v>0</v>
      </c>
      <c r="J128" s="84">
        <f t="shared" si="63"/>
        <v>0</v>
      </c>
      <c r="K128" s="84">
        <f t="shared" si="63"/>
        <v>0</v>
      </c>
      <c r="L128" s="84">
        <f t="shared" si="63"/>
        <v>0</v>
      </c>
      <c r="M128" s="84">
        <f t="shared" si="63"/>
        <v>0</v>
      </c>
      <c r="N128" s="84">
        <f t="shared" si="63"/>
        <v>0</v>
      </c>
      <c r="O128" s="84">
        <f t="shared" si="63"/>
        <v>0</v>
      </c>
      <c r="P128" s="84">
        <f t="shared" si="63"/>
        <v>0</v>
      </c>
      <c r="Q128" s="84">
        <f t="shared" si="63"/>
        <v>0</v>
      </c>
      <c r="R128" s="84">
        <f t="shared" si="63"/>
        <v>0</v>
      </c>
      <c r="S128" s="84">
        <f t="shared" si="63"/>
        <v>0</v>
      </c>
      <c r="T128" s="84">
        <f t="shared" si="63"/>
        <v>0</v>
      </c>
      <c r="U128" s="84">
        <f t="shared" si="63"/>
        <v>0</v>
      </c>
      <c r="V128" s="84">
        <f t="shared" si="63"/>
        <v>0</v>
      </c>
      <c r="W128" s="84">
        <f t="shared" si="63"/>
        <v>0</v>
      </c>
      <c r="X128" s="84">
        <f t="shared" si="63"/>
        <v>0</v>
      </c>
      <c r="Y128" s="84">
        <f t="shared" si="63"/>
        <v>0</v>
      </c>
      <c r="Z128" s="84">
        <f t="shared" si="63"/>
        <v>0</v>
      </c>
      <c r="AA128" s="84">
        <f t="shared" si="63"/>
        <v>0</v>
      </c>
      <c r="AB128" s="84">
        <f t="shared" si="63"/>
        <v>0</v>
      </c>
      <c r="AC128" s="84">
        <f t="shared" si="63"/>
        <v>0</v>
      </c>
      <c r="AD128" s="84">
        <f t="shared" si="63"/>
        <v>0</v>
      </c>
      <c r="AE128" s="84">
        <f t="shared" si="63"/>
        <v>0</v>
      </c>
      <c r="AF128" s="84">
        <f t="shared" si="63"/>
        <v>0</v>
      </c>
      <c r="AG128" s="84">
        <f t="shared" si="63"/>
        <v>0</v>
      </c>
      <c r="AH128" s="84">
        <f t="shared" si="63"/>
        <v>0</v>
      </c>
      <c r="AI128" s="85">
        <f t="shared" si="63"/>
        <v>0</v>
      </c>
    </row>
    <row r="129" spans="2:35" ht="9">
      <c r="B129" s="70"/>
      <c r="C129" s="50" t="s">
        <v>340</v>
      </c>
      <c r="D129" s="66"/>
      <c r="E129" s="67"/>
      <c r="F129" s="68"/>
      <c r="G129" s="188"/>
      <c r="H129" s="67">
        <f>'E-1-6'!H129*SUM('E-1-1'!$E$45:$E$47)</f>
        <v>0</v>
      </c>
      <c r="I129" s="194">
        <f>'E-1-6'!I129*SUM('E-1-1'!$E$45:$E$47)</f>
        <v>0</v>
      </c>
      <c r="J129" s="68">
        <f>'E-1-6'!J129*SUM('E-1-1'!$E$45:$E$47)</f>
        <v>0</v>
      </c>
      <c r="K129" s="68">
        <f>'E-1-6'!K129*SUM('E-1-1'!$E$45:$E$47)</f>
        <v>0</v>
      </c>
      <c r="L129" s="68">
        <f>'E-1-6'!L129*SUM('E-1-1'!$E$45:$E$47)</f>
        <v>0</v>
      </c>
      <c r="M129" s="68">
        <f>'E-1-6'!M129*SUM('E-1-1'!$E$45:$E$47)</f>
        <v>0</v>
      </c>
      <c r="N129" s="68">
        <f>'E-1-6'!N129*SUM('E-1-1'!$E$45:$E$47)</f>
        <v>0</v>
      </c>
      <c r="O129" s="68">
        <f>'E-1-6'!O129*SUM('E-1-1'!$E$45:$E$47)</f>
        <v>0</v>
      </c>
      <c r="P129" s="68">
        <f>'E-1-6'!P129*SUM('E-1-1'!$E$45:$E$47)</f>
        <v>0</v>
      </c>
      <c r="Q129" s="68">
        <f>'E-1-6'!Q129*SUM('E-1-1'!$E$45:$E$47)</f>
        <v>0</v>
      </c>
      <c r="R129" s="68">
        <f>'E-1-6'!R129*SUM('E-1-1'!$E$45:$E$47)</f>
        <v>0</v>
      </c>
      <c r="S129" s="68">
        <f>'E-1-6'!S129*SUM('E-1-1'!$E$45:$E$47)</f>
        <v>0</v>
      </c>
      <c r="T129" s="68">
        <f>'E-1-6'!T129*SUM('E-1-1'!$E$45:$E$47)</f>
        <v>0</v>
      </c>
      <c r="U129" s="68">
        <f>'E-1-6'!U129*SUM('E-1-1'!$E$45:$E$47)</f>
        <v>0</v>
      </c>
      <c r="V129" s="68">
        <f>'E-1-6'!V129*SUM('E-1-1'!$E$45:$E$47)</f>
        <v>0</v>
      </c>
      <c r="W129" s="68">
        <f>'E-1-6'!W129*SUM('E-1-1'!$E$45:$E$47)</f>
        <v>0</v>
      </c>
      <c r="X129" s="68">
        <f>'E-1-6'!X129*SUM('E-1-1'!$E$45:$E$47)</f>
        <v>0</v>
      </c>
      <c r="Y129" s="68">
        <f>'E-1-6'!Y129*SUM('E-1-1'!$E$45:$E$47)</f>
        <v>0</v>
      </c>
      <c r="Z129" s="68">
        <f>'E-1-6'!Z129*SUM('E-1-1'!$E$45:$E$47)</f>
        <v>0</v>
      </c>
      <c r="AA129" s="68">
        <f>'E-1-6'!AA129*SUM('E-1-1'!$E$45:$E$47)</f>
        <v>0</v>
      </c>
      <c r="AB129" s="68">
        <f>'E-1-6'!AB129*SUM('E-1-1'!$E$45:$E$47)</f>
        <v>0</v>
      </c>
      <c r="AC129" s="68">
        <f>'E-1-6'!AC129*SUM('E-1-1'!$E$45:$E$47)</f>
        <v>0</v>
      </c>
      <c r="AD129" s="68">
        <f>'E-1-6'!AD129*SUM('E-1-1'!$E$45:$E$47)</f>
        <v>0</v>
      </c>
      <c r="AE129" s="68">
        <f>'E-1-6'!AE129*SUM('E-1-1'!$E$45:$E$47)</f>
        <v>0</v>
      </c>
      <c r="AF129" s="68">
        <f>'E-1-6'!AF129*SUM('E-1-1'!$E$45:$E$47)</f>
        <v>0</v>
      </c>
      <c r="AG129" s="68">
        <f>'E-1-6'!AG129*SUM('E-1-1'!$E$45:$E$47)</f>
        <v>0</v>
      </c>
      <c r="AH129" s="68">
        <f>'E-1-6'!AH129*SUM('E-1-1'!$E$45:$E$47)</f>
        <v>0</v>
      </c>
      <c r="AI129" s="69">
        <f>'E-1-6'!AI129*SUM('E-1-1'!$E$45:$E$47)</f>
        <v>0</v>
      </c>
    </row>
    <row r="130" spans="2:35" ht="9">
      <c r="B130" s="70"/>
      <c r="C130" s="50" t="s">
        <v>160</v>
      </c>
      <c r="D130" s="66"/>
      <c r="E130" s="114"/>
      <c r="F130" s="115"/>
      <c r="G130" s="198"/>
      <c r="H130" s="114"/>
      <c r="I130" s="202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6" t="str">
        <f>IF(ISERR(SUM(E123:AI128)/SUM(E129:AI129)),"-",SUM(E123:AI128)/SUM(E129:AI129))</f>
        <v>-</v>
      </c>
    </row>
    <row r="131" spans="2:35" ht="9">
      <c r="B131" s="99"/>
      <c r="C131" s="50" t="s">
        <v>146</v>
      </c>
      <c r="D131" s="66"/>
      <c r="E131" s="114"/>
      <c r="F131" s="115"/>
      <c r="G131" s="198"/>
      <c r="H131" s="114" t="str">
        <f>IF(ISERR(SUM(H123:H128)/H129),"-",SUM(H123:H128)/H129)</f>
        <v>-</v>
      </c>
      <c r="I131" s="202" t="str">
        <f aca="true" t="shared" si="64" ref="I131:AI131">IF(ISERR(SUM(I123:I128)/I129),"-",SUM(I123:I128)/I129)</f>
        <v>-</v>
      </c>
      <c r="J131" s="115" t="str">
        <f t="shared" si="64"/>
        <v>-</v>
      </c>
      <c r="K131" s="115" t="str">
        <f t="shared" si="64"/>
        <v>-</v>
      </c>
      <c r="L131" s="115" t="str">
        <f t="shared" si="64"/>
        <v>-</v>
      </c>
      <c r="M131" s="115" t="str">
        <f t="shared" si="64"/>
        <v>-</v>
      </c>
      <c r="N131" s="115" t="str">
        <f t="shared" si="64"/>
        <v>-</v>
      </c>
      <c r="O131" s="115" t="str">
        <f t="shared" si="64"/>
        <v>-</v>
      </c>
      <c r="P131" s="115" t="str">
        <f t="shared" si="64"/>
        <v>-</v>
      </c>
      <c r="Q131" s="115" t="str">
        <f t="shared" si="64"/>
        <v>-</v>
      </c>
      <c r="R131" s="115" t="str">
        <f t="shared" si="64"/>
        <v>-</v>
      </c>
      <c r="S131" s="115" t="str">
        <f t="shared" si="64"/>
        <v>-</v>
      </c>
      <c r="T131" s="115" t="str">
        <f t="shared" si="64"/>
        <v>-</v>
      </c>
      <c r="U131" s="115" t="str">
        <f t="shared" si="64"/>
        <v>-</v>
      </c>
      <c r="V131" s="115" t="str">
        <f t="shared" si="64"/>
        <v>-</v>
      </c>
      <c r="W131" s="115" t="str">
        <f t="shared" si="64"/>
        <v>-</v>
      </c>
      <c r="X131" s="115" t="str">
        <f t="shared" si="64"/>
        <v>-</v>
      </c>
      <c r="Y131" s="115" t="str">
        <f t="shared" si="64"/>
        <v>-</v>
      </c>
      <c r="Z131" s="115" t="str">
        <f t="shared" si="64"/>
        <v>-</v>
      </c>
      <c r="AA131" s="115" t="str">
        <f t="shared" si="64"/>
        <v>-</v>
      </c>
      <c r="AB131" s="115" t="str">
        <f t="shared" si="64"/>
        <v>-</v>
      </c>
      <c r="AC131" s="115" t="str">
        <f t="shared" si="64"/>
        <v>-</v>
      </c>
      <c r="AD131" s="115" t="str">
        <f t="shared" si="64"/>
        <v>-</v>
      </c>
      <c r="AE131" s="115" t="str">
        <f t="shared" si="64"/>
        <v>-</v>
      </c>
      <c r="AF131" s="115" t="str">
        <f t="shared" si="64"/>
        <v>-</v>
      </c>
      <c r="AG131" s="115" t="str">
        <f t="shared" si="64"/>
        <v>-</v>
      </c>
      <c r="AH131" s="115" t="str">
        <f t="shared" si="64"/>
        <v>-</v>
      </c>
      <c r="AI131" s="116" t="str">
        <f t="shared" si="64"/>
        <v>-</v>
      </c>
    </row>
    <row r="132" spans="2:25" ht="9">
      <c r="B132" s="46"/>
      <c r="C132" s="46"/>
      <c r="D132" s="46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2:25" s="1" customFormat="1" ht="12" hidden="1">
      <c r="B133" s="43" t="s">
        <v>247</v>
      </c>
      <c r="C133" s="43"/>
      <c r="D133" s="43"/>
      <c r="E133" s="117"/>
      <c r="F133" s="117"/>
      <c r="G133" s="117" t="b">
        <v>0</v>
      </c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</row>
    <row r="134" spans="2:35" ht="9" hidden="1">
      <c r="B134" s="46"/>
      <c r="C134" s="46"/>
      <c r="D134" s="46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AI134" s="48" t="s">
        <v>248</v>
      </c>
    </row>
    <row r="135" spans="2:35" ht="9" hidden="1">
      <c r="B135" s="49"/>
      <c r="C135" s="50"/>
      <c r="D135" s="51" t="s">
        <v>289</v>
      </c>
      <c r="E135" s="52">
        <v>-2</v>
      </c>
      <c r="F135" s="53">
        <v>-1</v>
      </c>
      <c r="G135" s="181">
        <v>0</v>
      </c>
      <c r="H135" s="52">
        <v>1</v>
      </c>
      <c r="I135" s="189">
        <v>2</v>
      </c>
      <c r="J135" s="53">
        <v>3</v>
      </c>
      <c r="K135" s="53">
        <v>4</v>
      </c>
      <c r="L135" s="53">
        <v>5</v>
      </c>
      <c r="M135" s="53">
        <v>6</v>
      </c>
      <c r="N135" s="53">
        <v>7</v>
      </c>
      <c r="O135" s="53">
        <v>8</v>
      </c>
      <c r="P135" s="53">
        <v>9</v>
      </c>
      <c r="Q135" s="53">
        <v>10</v>
      </c>
      <c r="R135" s="53">
        <v>11</v>
      </c>
      <c r="S135" s="53">
        <v>12</v>
      </c>
      <c r="T135" s="53">
        <v>13</v>
      </c>
      <c r="U135" s="53">
        <v>14</v>
      </c>
      <c r="V135" s="53">
        <v>15</v>
      </c>
      <c r="W135" s="53">
        <v>16</v>
      </c>
      <c r="X135" s="53">
        <v>17</v>
      </c>
      <c r="Y135" s="53">
        <v>18</v>
      </c>
      <c r="Z135" s="53">
        <v>19</v>
      </c>
      <c r="AA135" s="53">
        <v>20</v>
      </c>
      <c r="AB135" s="53">
        <v>21</v>
      </c>
      <c r="AC135" s="53">
        <v>22</v>
      </c>
      <c r="AD135" s="53">
        <v>23</v>
      </c>
      <c r="AE135" s="53">
        <v>24</v>
      </c>
      <c r="AF135" s="53">
        <v>25</v>
      </c>
      <c r="AG135" s="53">
        <v>26</v>
      </c>
      <c r="AH135" s="53">
        <v>27</v>
      </c>
      <c r="AI135" s="54">
        <v>28</v>
      </c>
    </row>
    <row r="136" spans="2:35" ht="9" hidden="1">
      <c r="B136" s="49" t="s">
        <v>131</v>
      </c>
      <c r="C136" s="50"/>
      <c r="D136" s="66"/>
      <c r="E136" s="67">
        <f aca="true" t="shared" si="65" ref="E136:AI136">E69</f>
        <v>0</v>
      </c>
      <c r="F136" s="68">
        <f t="shared" si="65"/>
        <v>-124.44877000000001</v>
      </c>
      <c r="G136" s="188">
        <f t="shared" si="65"/>
        <v>-124.44877000000001</v>
      </c>
      <c r="H136" s="67">
        <f t="shared" si="65"/>
        <v>-124.44877000000001</v>
      </c>
      <c r="I136" s="194">
        <f t="shared" si="65"/>
        <v>-124.44877000000001</v>
      </c>
      <c r="J136" s="68">
        <f t="shared" si="65"/>
        <v>-124.44877000000001</v>
      </c>
      <c r="K136" s="68">
        <f t="shared" si="65"/>
        <v>-124.44877000000001</v>
      </c>
      <c r="L136" s="68">
        <f t="shared" si="65"/>
        <v>-124.44877000000001</v>
      </c>
      <c r="M136" s="68">
        <f t="shared" si="65"/>
        <v>-124.44877000000001</v>
      </c>
      <c r="N136" s="68">
        <f t="shared" si="65"/>
        <v>-124.44877000000001</v>
      </c>
      <c r="O136" s="68">
        <f t="shared" si="65"/>
        <v>-124.44877000000001</v>
      </c>
      <c r="P136" s="68">
        <f t="shared" si="65"/>
        <v>-124.44877000000001</v>
      </c>
      <c r="Q136" s="68">
        <f t="shared" si="65"/>
        <v>-124.44877000000001</v>
      </c>
      <c r="R136" s="68">
        <f t="shared" si="65"/>
        <v>-124.44877000000001</v>
      </c>
      <c r="S136" s="68">
        <f t="shared" si="65"/>
        <v>-124.44877000000001</v>
      </c>
      <c r="T136" s="68">
        <f t="shared" si="65"/>
        <v>-124.44877000000001</v>
      </c>
      <c r="U136" s="68">
        <f t="shared" si="65"/>
        <v>-124.44877000000001</v>
      </c>
      <c r="V136" s="68">
        <f t="shared" si="65"/>
        <v>-124.44877000000001</v>
      </c>
      <c r="W136" s="68">
        <f t="shared" si="65"/>
        <v>-124.44877000000001</v>
      </c>
      <c r="X136" s="68">
        <f t="shared" si="65"/>
        <v>-124.44877000000001</v>
      </c>
      <c r="Y136" s="68">
        <f t="shared" si="65"/>
        <v>-124.44877000000001</v>
      </c>
      <c r="Z136" s="68">
        <f t="shared" si="65"/>
        <v>-124.44877000000001</v>
      </c>
      <c r="AA136" s="68">
        <f t="shared" si="65"/>
        <v>-124.44877000000001</v>
      </c>
      <c r="AB136" s="68">
        <f t="shared" si="65"/>
        <v>-124.44877000000001</v>
      </c>
      <c r="AC136" s="68">
        <f t="shared" si="65"/>
        <v>-124.44877000000001</v>
      </c>
      <c r="AD136" s="68">
        <f t="shared" si="65"/>
        <v>-124.44877000000001</v>
      </c>
      <c r="AE136" s="68">
        <f t="shared" si="65"/>
        <v>-124.44877000000001</v>
      </c>
      <c r="AF136" s="68">
        <f t="shared" si="65"/>
        <v>-124.44877000000001</v>
      </c>
      <c r="AG136" s="68">
        <f t="shared" si="65"/>
        <v>-124.44877000000001</v>
      </c>
      <c r="AH136" s="68">
        <f t="shared" si="65"/>
        <v>-124.44877000000001</v>
      </c>
      <c r="AI136" s="69">
        <f t="shared" si="65"/>
        <v>-124.44877000000001</v>
      </c>
    </row>
    <row r="137" spans="2:35" ht="9" hidden="1">
      <c r="B137" s="49" t="s">
        <v>115</v>
      </c>
      <c r="C137" s="50"/>
      <c r="D137" s="66"/>
      <c r="E137" s="67">
        <f aca="true" t="shared" si="66" ref="E137:AI137">E45</f>
        <v>0</v>
      </c>
      <c r="F137" s="68">
        <f t="shared" si="66"/>
        <v>0</v>
      </c>
      <c r="G137" s="188">
        <f t="shared" si="66"/>
        <v>0</v>
      </c>
      <c r="H137" s="67">
        <f t="shared" si="66"/>
        <v>0</v>
      </c>
      <c r="I137" s="194">
        <f t="shared" si="66"/>
        <v>0</v>
      </c>
      <c r="J137" s="68">
        <f t="shared" si="66"/>
        <v>0</v>
      </c>
      <c r="K137" s="68">
        <f t="shared" si="66"/>
        <v>0</v>
      </c>
      <c r="L137" s="68">
        <f t="shared" si="66"/>
        <v>0</v>
      </c>
      <c r="M137" s="68">
        <f t="shared" si="66"/>
        <v>0</v>
      </c>
      <c r="N137" s="68">
        <f t="shared" si="66"/>
        <v>0</v>
      </c>
      <c r="O137" s="68">
        <f t="shared" si="66"/>
        <v>0</v>
      </c>
      <c r="P137" s="68">
        <f t="shared" si="66"/>
        <v>0</v>
      </c>
      <c r="Q137" s="68">
        <f t="shared" si="66"/>
        <v>0</v>
      </c>
      <c r="R137" s="68">
        <f t="shared" si="66"/>
        <v>0</v>
      </c>
      <c r="S137" s="68">
        <f t="shared" si="66"/>
        <v>0</v>
      </c>
      <c r="T137" s="68">
        <f t="shared" si="66"/>
        <v>0</v>
      </c>
      <c r="U137" s="68">
        <f t="shared" si="66"/>
        <v>0</v>
      </c>
      <c r="V137" s="68">
        <f t="shared" si="66"/>
        <v>0</v>
      </c>
      <c r="W137" s="68">
        <f t="shared" si="66"/>
        <v>0</v>
      </c>
      <c r="X137" s="68">
        <f t="shared" si="66"/>
        <v>0</v>
      </c>
      <c r="Y137" s="68">
        <f t="shared" si="66"/>
        <v>0</v>
      </c>
      <c r="Z137" s="68">
        <f t="shared" si="66"/>
        <v>0</v>
      </c>
      <c r="AA137" s="68">
        <f t="shared" si="66"/>
        <v>0</v>
      </c>
      <c r="AB137" s="68">
        <f t="shared" si="66"/>
        <v>0</v>
      </c>
      <c r="AC137" s="68">
        <f t="shared" si="66"/>
        <v>0</v>
      </c>
      <c r="AD137" s="68">
        <f t="shared" si="66"/>
        <v>0</v>
      </c>
      <c r="AE137" s="68">
        <f t="shared" si="66"/>
        <v>0</v>
      </c>
      <c r="AF137" s="68">
        <f t="shared" si="66"/>
        <v>0</v>
      </c>
      <c r="AG137" s="68">
        <f t="shared" si="66"/>
        <v>0</v>
      </c>
      <c r="AH137" s="68">
        <f t="shared" si="66"/>
        <v>0</v>
      </c>
      <c r="AI137" s="69">
        <f t="shared" si="66"/>
        <v>0</v>
      </c>
    </row>
    <row r="138" spans="2:35" ht="9" hidden="1">
      <c r="B138" s="49" t="s">
        <v>91</v>
      </c>
      <c r="C138" s="50"/>
      <c r="D138" s="66"/>
      <c r="E138" s="67">
        <f aca="true" t="shared" si="67" ref="E138:AI138">MAX(E136+E137,0)*$D76</f>
        <v>0</v>
      </c>
      <c r="F138" s="68">
        <f t="shared" si="67"/>
        <v>0</v>
      </c>
      <c r="G138" s="188">
        <f t="shared" si="67"/>
        <v>0</v>
      </c>
      <c r="H138" s="67">
        <f t="shared" si="67"/>
        <v>0</v>
      </c>
      <c r="I138" s="194">
        <f t="shared" si="67"/>
        <v>0</v>
      </c>
      <c r="J138" s="68">
        <f t="shared" si="67"/>
        <v>0</v>
      </c>
      <c r="K138" s="68">
        <f t="shared" si="67"/>
        <v>0</v>
      </c>
      <c r="L138" s="68">
        <f t="shared" si="67"/>
        <v>0</v>
      </c>
      <c r="M138" s="68">
        <f t="shared" si="67"/>
        <v>0</v>
      </c>
      <c r="N138" s="68">
        <f t="shared" si="67"/>
        <v>0</v>
      </c>
      <c r="O138" s="68">
        <f t="shared" si="67"/>
        <v>0</v>
      </c>
      <c r="P138" s="68">
        <f t="shared" si="67"/>
        <v>0</v>
      </c>
      <c r="Q138" s="68">
        <f t="shared" si="67"/>
        <v>0</v>
      </c>
      <c r="R138" s="68">
        <f t="shared" si="67"/>
        <v>0</v>
      </c>
      <c r="S138" s="68">
        <f t="shared" si="67"/>
        <v>0</v>
      </c>
      <c r="T138" s="68">
        <f t="shared" si="67"/>
        <v>0</v>
      </c>
      <c r="U138" s="68">
        <f t="shared" si="67"/>
        <v>0</v>
      </c>
      <c r="V138" s="68">
        <f t="shared" si="67"/>
        <v>0</v>
      </c>
      <c r="W138" s="68">
        <f t="shared" si="67"/>
        <v>0</v>
      </c>
      <c r="X138" s="68">
        <f t="shared" si="67"/>
        <v>0</v>
      </c>
      <c r="Y138" s="68">
        <f t="shared" si="67"/>
        <v>0</v>
      </c>
      <c r="Z138" s="68">
        <f t="shared" si="67"/>
        <v>0</v>
      </c>
      <c r="AA138" s="68">
        <f t="shared" si="67"/>
        <v>0</v>
      </c>
      <c r="AB138" s="68">
        <f t="shared" si="67"/>
        <v>0</v>
      </c>
      <c r="AC138" s="68">
        <f t="shared" si="67"/>
        <v>0</v>
      </c>
      <c r="AD138" s="68">
        <f t="shared" si="67"/>
        <v>0</v>
      </c>
      <c r="AE138" s="68">
        <f t="shared" si="67"/>
        <v>0</v>
      </c>
      <c r="AF138" s="68">
        <f t="shared" si="67"/>
        <v>0</v>
      </c>
      <c r="AG138" s="68">
        <f t="shared" si="67"/>
        <v>0</v>
      </c>
      <c r="AH138" s="68">
        <f t="shared" si="67"/>
        <v>0</v>
      </c>
      <c r="AI138" s="69">
        <f t="shared" si="67"/>
        <v>0</v>
      </c>
    </row>
    <row r="139" spans="2:35" ht="9" hidden="1">
      <c r="B139" s="49" t="s">
        <v>132</v>
      </c>
      <c r="C139" s="50"/>
      <c r="D139" s="66"/>
      <c r="E139" s="67">
        <f aca="true" t="shared" si="68" ref="E139:AI139">E136+E137-E138</f>
        <v>0</v>
      </c>
      <c r="F139" s="68">
        <f t="shared" si="68"/>
        <v>-124.44877000000001</v>
      </c>
      <c r="G139" s="188">
        <f t="shared" si="68"/>
        <v>-124.44877000000001</v>
      </c>
      <c r="H139" s="67">
        <f t="shared" si="68"/>
        <v>-124.44877000000001</v>
      </c>
      <c r="I139" s="194">
        <f t="shared" si="68"/>
        <v>-124.44877000000001</v>
      </c>
      <c r="J139" s="68">
        <f t="shared" si="68"/>
        <v>-124.44877000000001</v>
      </c>
      <c r="K139" s="68">
        <f t="shared" si="68"/>
        <v>-124.44877000000001</v>
      </c>
      <c r="L139" s="68">
        <f t="shared" si="68"/>
        <v>-124.44877000000001</v>
      </c>
      <c r="M139" s="68">
        <f t="shared" si="68"/>
        <v>-124.44877000000001</v>
      </c>
      <c r="N139" s="68">
        <f t="shared" si="68"/>
        <v>-124.44877000000001</v>
      </c>
      <c r="O139" s="68">
        <f t="shared" si="68"/>
        <v>-124.44877000000001</v>
      </c>
      <c r="P139" s="68">
        <f t="shared" si="68"/>
        <v>-124.44877000000001</v>
      </c>
      <c r="Q139" s="68">
        <f t="shared" si="68"/>
        <v>-124.44877000000001</v>
      </c>
      <c r="R139" s="68">
        <f t="shared" si="68"/>
        <v>-124.44877000000001</v>
      </c>
      <c r="S139" s="68">
        <f t="shared" si="68"/>
        <v>-124.44877000000001</v>
      </c>
      <c r="T139" s="68">
        <f t="shared" si="68"/>
        <v>-124.44877000000001</v>
      </c>
      <c r="U139" s="68">
        <f t="shared" si="68"/>
        <v>-124.44877000000001</v>
      </c>
      <c r="V139" s="68">
        <f t="shared" si="68"/>
        <v>-124.44877000000001</v>
      </c>
      <c r="W139" s="68">
        <f t="shared" si="68"/>
        <v>-124.44877000000001</v>
      </c>
      <c r="X139" s="68">
        <f t="shared" si="68"/>
        <v>-124.44877000000001</v>
      </c>
      <c r="Y139" s="68">
        <f t="shared" si="68"/>
        <v>-124.44877000000001</v>
      </c>
      <c r="Z139" s="68">
        <f t="shared" si="68"/>
        <v>-124.44877000000001</v>
      </c>
      <c r="AA139" s="68">
        <f t="shared" si="68"/>
        <v>-124.44877000000001</v>
      </c>
      <c r="AB139" s="68">
        <f t="shared" si="68"/>
        <v>-124.44877000000001</v>
      </c>
      <c r="AC139" s="68">
        <f t="shared" si="68"/>
        <v>-124.44877000000001</v>
      </c>
      <c r="AD139" s="68">
        <f t="shared" si="68"/>
        <v>-124.44877000000001</v>
      </c>
      <c r="AE139" s="68">
        <f t="shared" si="68"/>
        <v>-124.44877000000001</v>
      </c>
      <c r="AF139" s="68">
        <f t="shared" si="68"/>
        <v>-124.44877000000001</v>
      </c>
      <c r="AG139" s="68">
        <f t="shared" si="68"/>
        <v>-124.44877000000001</v>
      </c>
      <c r="AH139" s="68">
        <f t="shared" si="68"/>
        <v>-124.44877000000001</v>
      </c>
      <c r="AI139" s="69">
        <f t="shared" si="68"/>
        <v>-124.44877000000001</v>
      </c>
    </row>
    <row r="140" spans="2:26" ht="9" hidden="1">
      <c r="B140" s="46"/>
      <c r="C140" s="46"/>
      <c r="D140" s="46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2:26" ht="9" hidden="1">
      <c r="B141" s="49" t="s">
        <v>92</v>
      </c>
      <c r="C141" s="66"/>
      <c r="D141" s="118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2:26" ht="9" hidden="1">
      <c r="B142" s="49" t="s">
        <v>93</v>
      </c>
      <c r="C142" s="66"/>
      <c r="D142" s="119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2:26" ht="9" hidden="1">
      <c r="B143" s="49" t="s">
        <v>94</v>
      </c>
      <c r="C143" s="66"/>
      <c r="D143" s="119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2:26" ht="9" hidden="1">
      <c r="B144" s="49" t="s">
        <v>95</v>
      </c>
      <c r="C144" s="66"/>
      <c r="D144" s="119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2:26" ht="9" hidden="1">
      <c r="B145" s="49" t="s">
        <v>96</v>
      </c>
      <c r="C145" s="66"/>
      <c r="D145" s="118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rowBreaks count="1" manualBreakCount="1">
    <brk id="8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B1:AJ145"/>
  <sheetViews>
    <sheetView zoomScale="150" zoomScaleNormal="150" zoomScaleSheetLayoutView="75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1.75390625" style="44" customWidth="1"/>
    <col min="2" max="2" width="6.75390625" style="44" customWidth="1"/>
    <col min="3" max="4" width="8.75390625" style="44" customWidth="1"/>
    <col min="5" max="36" width="5.75390625" style="44" customWidth="1"/>
    <col min="37" max="16384" width="10.75390625" style="44" customWidth="1"/>
  </cols>
  <sheetData>
    <row r="1" ht="8.25">
      <c r="C1" s="45"/>
    </row>
    <row r="2" ht="8.25">
      <c r="C2" s="45"/>
    </row>
    <row r="3" ht="8.25"/>
    <row r="4" spans="2:26" s="1" customFormat="1" ht="12.75">
      <c r="B4" s="43" t="s">
        <v>125</v>
      </c>
      <c r="C4" s="43"/>
      <c r="D4" s="43"/>
      <c r="E4" s="43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2:35" ht="9">
      <c r="B5" s="46"/>
      <c r="C5" s="46"/>
      <c r="D5" s="46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I5" s="48" t="s">
        <v>148</v>
      </c>
    </row>
    <row r="6" spans="2:35" ht="9">
      <c r="B6" s="49"/>
      <c r="C6" s="50"/>
      <c r="D6" s="51" t="s">
        <v>289</v>
      </c>
      <c r="E6" s="52">
        <v>-2</v>
      </c>
      <c r="F6" s="53">
        <v>-1</v>
      </c>
      <c r="G6" s="181">
        <v>0</v>
      </c>
      <c r="H6" s="52">
        <v>1</v>
      </c>
      <c r="I6" s="189">
        <v>2</v>
      </c>
      <c r="J6" s="53">
        <v>3</v>
      </c>
      <c r="K6" s="53">
        <v>4</v>
      </c>
      <c r="L6" s="53">
        <v>5</v>
      </c>
      <c r="M6" s="53">
        <v>6</v>
      </c>
      <c r="N6" s="53">
        <v>7</v>
      </c>
      <c r="O6" s="53">
        <v>8</v>
      </c>
      <c r="P6" s="53">
        <v>9</v>
      </c>
      <c r="Q6" s="53">
        <v>10</v>
      </c>
      <c r="R6" s="53">
        <v>11</v>
      </c>
      <c r="S6" s="53">
        <v>12</v>
      </c>
      <c r="T6" s="53">
        <v>13</v>
      </c>
      <c r="U6" s="53">
        <v>14</v>
      </c>
      <c r="V6" s="53">
        <v>15</v>
      </c>
      <c r="W6" s="53">
        <v>16</v>
      </c>
      <c r="X6" s="53">
        <v>17</v>
      </c>
      <c r="Y6" s="53">
        <v>18</v>
      </c>
      <c r="Z6" s="53">
        <v>19</v>
      </c>
      <c r="AA6" s="53">
        <v>20</v>
      </c>
      <c r="AB6" s="53">
        <v>21</v>
      </c>
      <c r="AC6" s="53">
        <v>22</v>
      </c>
      <c r="AD6" s="53">
        <v>23</v>
      </c>
      <c r="AE6" s="53">
        <v>24</v>
      </c>
      <c r="AF6" s="53">
        <v>25</v>
      </c>
      <c r="AG6" s="53">
        <v>26</v>
      </c>
      <c r="AH6" s="53">
        <v>27</v>
      </c>
      <c r="AI6" s="54">
        <v>28</v>
      </c>
    </row>
    <row r="7" spans="2:35" ht="9">
      <c r="B7" s="55" t="s">
        <v>78</v>
      </c>
      <c r="C7" s="46"/>
      <c r="D7" s="56"/>
      <c r="E7" s="57">
        <f>SUM(E8:E9)</f>
        <v>0</v>
      </c>
      <c r="F7" s="58">
        <f aca="true" t="shared" si="0" ref="F7:AI7">SUM(F8:F12)</f>
        <v>-248.89754000000002</v>
      </c>
      <c r="G7" s="182">
        <f t="shared" si="0"/>
        <v>-497.79508000000004</v>
      </c>
      <c r="H7" s="57">
        <f t="shared" si="0"/>
        <v>-746.69262</v>
      </c>
      <c r="I7" s="190">
        <f t="shared" si="0"/>
        <v>-995.5901600000001</v>
      </c>
      <c r="J7" s="58">
        <f t="shared" si="0"/>
        <v>-1244.4877000000001</v>
      </c>
      <c r="K7" s="58">
        <f t="shared" si="0"/>
        <v>-1493.38524</v>
      </c>
      <c r="L7" s="58">
        <f t="shared" si="0"/>
        <v>-1742.28278</v>
      </c>
      <c r="M7" s="58">
        <f t="shared" si="0"/>
        <v>-1991.18032</v>
      </c>
      <c r="N7" s="58">
        <f t="shared" si="0"/>
        <v>-2240.07786</v>
      </c>
      <c r="O7" s="58">
        <f t="shared" si="0"/>
        <v>-2488.9754</v>
      </c>
      <c r="P7" s="58">
        <f t="shared" si="0"/>
        <v>-2737.8729399999997</v>
      </c>
      <c r="Q7" s="58">
        <f t="shared" si="0"/>
        <v>-2986.7704799999997</v>
      </c>
      <c r="R7" s="58">
        <f t="shared" si="0"/>
        <v>-3235.6680199999996</v>
      </c>
      <c r="S7" s="58">
        <f t="shared" si="0"/>
        <v>-3484.5655599999996</v>
      </c>
      <c r="T7" s="58">
        <f t="shared" si="0"/>
        <v>-3733.4630999999995</v>
      </c>
      <c r="U7" s="58">
        <f t="shared" si="0"/>
        <v>-3982.3606399999994</v>
      </c>
      <c r="V7" s="58">
        <f t="shared" si="0"/>
        <v>-4231.25818</v>
      </c>
      <c r="W7" s="58">
        <f t="shared" si="0"/>
        <v>-4480.15572</v>
      </c>
      <c r="X7" s="58">
        <f t="shared" si="0"/>
        <v>-4729.05326</v>
      </c>
      <c r="Y7" s="58">
        <f t="shared" si="0"/>
        <v>-4977.9508</v>
      </c>
      <c r="Z7" s="58">
        <f t="shared" si="0"/>
        <v>-5226.84834</v>
      </c>
      <c r="AA7" s="58">
        <f t="shared" si="0"/>
        <v>-5475.7458799999995</v>
      </c>
      <c r="AB7" s="58">
        <f t="shared" si="0"/>
        <v>-5724.643419999999</v>
      </c>
      <c r="AC7" s="58">
        <f t="shared" si="0"/>
        <v>-5973.540959999999</v>
      </c>
      <c r="AD7" s="58">
        <f t="shared" si="0"/>
        <v>-6222.438499999999</v>
      </c>
      <c r="AE7" s="58">
        <f t="shared" si="0"/>
        <v>-6471.336039999999</v>
      </c>
      <c r="AF7" s="58">
        <f t="shared" si="0"/>
        <v>-6720.233579999999</v>
      </c>
      <c r="AG7" s="58">
        <f t="shared" si="0"/>
        <v>-6969.131119999999</v>
      </c>
      <c r="AH7" s="58">
        <f t="shared" si="0"/>
        <v>-7218.028659999999</v>
      </c>
      <c r="AI7" s="59">
        <f t="shared" si="0"/>
        <v>-7466.926199999999</v>
      </c>
    </row>
    <row r="8" spans="2:35" ht="9">
      <c r="B8" s="55"/>
      <c r="C8" s="71" t="s">
        <v>79</v>
      </c>
      <c r="D8" s="72"/>
      <c r="E8" s="73">
        <f aca="true" t="shared" si="1" ref="E8:AI8">E108</f>
        <v>0</v>
      </c>
      <c r="F8" s="74">
        <f t="shared" si="1"/>
        <v>-248.89754000000002</v>
      </c>
      <c r="G8" s="183">
        <f t="shared" si="1"/>
        <v>-497.79508000000004</v>
      </c>
      <c r="H8" s="73">
        <f t="shared" si="1"/>
        <v>-746.69262</v>
      </c>
      <c r="I8" s="191">
        <f t="shared" si="1"/>
        <v>-995.5901600000001</v>
      </c>
      <c r="J8" s="74">
        <f t="shared" si="1"/>
        <v>-1244.4877000000001</v>
      </c>
      <c r="K8" s="74">
        <f t="shared" si="1"/>
        <v>-1493.38524</v>
      </c>
      <c r="L8" s="74">
        <f t="shared" si="1"/>
        <v>-1742.28278</v>
      </c>
      <c r="M8" s="74">
        <f t="shared" si="1"/>
        <v>-1991.18032</v>
      </c>
      <c r="N8" s="74">
        <f t="shared" si="1"/>
        <v>-2240.07786</v>
      </c>
      <c r="O8" s="74">
        <f t="shared" si="1"/>
        <v>-2488.9754</v>
      </c>
      <c r="P8" s="74">
        <f t="shared" si="1"/>
        <v>-2737.8729399999997</v>
      </c>
      <c r="Q8" s="74">
        <f t="shared" si="1"/>
        <v>-2986.7704799999997</v>
      </c>
      <c r="R8" s="74">
        <f t="shared" si="1"/>
        <v>-3235.6680199999996</v>
      </c>
      <c r="S8" s="74">
        <f t="shared" si="1"/>
        <v>-3484.5655599999996</v>
      </c>
      <c r="T8" s="74">
        <f t="shared" si="1"/>
        <v>-3733.4630999999995</v>
      </c>
      <c r="U8" s="74">
        <f t="shared" si="1"/>
        <v>-3982.3606399999994</v>
      </c>
      <c r="V8" s="74">
        <f t="shared" si="1"/>
        <v>-4231.25818</v>
      </c>
      <c r="W8" s="74">
        <f t="shared" si="1"/>
        <v>-4480.15572</v>
      </c>
      <c r="X8" s="74">
        <f t="shared" si="1"/>
        <v>-4729.05326</v>
      </c>
      <c r="Y8" s="74">
        <f t="shared" si="1"/>
        <v>-4977.9508</v>
      </c>
      <c r="Z8" s="74">
        <f t="shared" si="1"/>
        <v>-5226.84834</v>
      </c>
      <c r="AA8" s="74">
        <f t="shared" si="1"/>
        <v>-5475.7458799999995</v>
      </c>
      <c r="AB8" s="74">
        <f t="shared" si="1"/>
        <v>-5724.643419999999</v>
      </c>
      <c r="AC8" s="74">
        <f t="shared" si="1"/>
        <v>-5973.540959999999</v>
      </c>
      <c r="AD8" s="74">
        <f t="shared" si="1"/>
        <v>-6222.438499999999</v>
      </c>
      <c r="AE8" s="74">
        <f t="shared" si="1"/>
        <v>-6471.336039999999</v>
      </c>
      <c r="AF8" s="74">
        <f t="shared" si="1"/>
        <v>-6720.233579999999</v>
      </c>
      <c r="AG8" s="74">
        <f t="shared" si="1"/>
        <v>-6969.131119999999</v>
      </c>
      <c r="AH8" s="74">
        <f t="shared" si="1"/>
        <v>-7218.028659999999</v>
      </c>
      <c r="AI8" s="75">
        <f t="shared" si="1"/>
        <v>-7466.926199999999</v>
      </c>
    </row>
    <row r="9" spans="2:35" ht="9">
      <c r="B9" s="55"/>
      <c r="C9" s="76" t="s">
        <v>80</v>
      </c>
      <c r="D9" s="77"/>
      <c r="E9" s="78">
        <f>-SUM($E$95:E$95)-SUM($E90:E90)</f>
        <v>0</v>
      </c>
      <c r="F9" s="79">
        <f>-SUM($E$95:F$95)-SUM($E90:F90)</f>
        <v>0</v>
      </c>
      <c r="G9" s="184">
        <f>-SUM($E$95:G$95)-SUM($E90:G90)</f>
        <v>0</v>
      </c>
      <c r="H9" s="78">
        <f>-SUM($E$95:H$95)-SUM($E90:H90)</f>
        <v>0</v>
      </c>
      <c r="I9" s="136">
        <f>-SUM($E$95:I$95)-SUM($E90:I90)</f>
        <v>0</v>
      </c>
      <c r="J9" s="79">
        <f>-SUM($E$95:J$95)-SUM($E90:J90)</f>
        <v>0</v>
      </c>
      <c r="K9" s="79">
        <f>-SUM($E$95:K$95)-SUM($E90:K90)</f>
        <v>0</v>
      </c>
      <c r="L9" s="79">
        <f>-SUM($E$95:L$95)-SUM($E90:L90)</f>
        <v>0</v>
      </c>
      <c r="M9" s="79">
        <f>-SUM($E$95:M$95)-SUM($E90:M90)</f>
        <v>0</v>
      </c>
      <c r="N9" s="79">
        <f>-SUM($E$95:N$95)-SUM($E90:N90)</f>
        <v>0</v>
      </c>
      <c r="O9" s="79">
        <f>-SUM($E$95:O$95)-SUM($E90:O90)</f>
        <v>0</v>
      </c>
      <c r="P9" s="79">
        <f>-SUM($E$95:P$95)-SUM($E90:P90)</f>
        <v>0</v>
      </c>
      <c r="Q9" s="79">
        <f>-SUM($E$95:Q$95)-SUM($E90:Q90)</f>
        <v>0</v>
      </c>
      <c r="R9" s="79">
        <f>-SUM($E$95:R$95)-SUM($E90:R90)</f>
        <v>0</v>
      </c>
      <c r="S9" s="79">
        <f>-SUM($E$95:S$95)-SUM($E90:S90)</f>
        <v>0</v>
      </c>
      <c r="T9" s="79">
        <f>-SUM($E$95:T$95)-SUM($E90:T90)</f>
        <v>0</v>
      </c>
      <c r="U9" s="79">
        <f>-SUM($E$95:U$95)-SUM($E90:U90)</f>
        <v>0</v>
      </c>
      <c r="V9" s="79">
        <f>-SUM($E$95:V$95)-SUM($E90:V90)</f>
        <v>0</v>
      </c>
      <c r="W9" s="79">
        <f>-SUM($E$95:W$95)-SUM($E90:W90)</f>
        <v>0</v>
      </c>
      <c r="X9" s="79">
        <f>-SUM($E$95:X$95)-SUM($E90:X90)</f>
        <v>0</v>
      </c>
      <c r="Y9" s="79">
        <f>-SUM($E$95:Y$95)-SUM($E90:Y90)</f>
        <v>0</v>
      </c>
      <c r="Z9" s="79">
        <f>-SUM($E$95:Z$95)-SUM($E90:Z90)</f>
        <v>0</v>
      </c>
      <c r="AA9" s="79">
        <f>-SUM($E$95:AA$95)-SUM($E90:AA90)</f>
        <v>0</v>
      </c>
      <c r="AB9" s="79">
        <f>-SUM($E$95:AB$95)-SUM($E90:AB90)</f>
        <v>0</v>
      </c>
      <c r="AC9" s="79">
        <f>-SUM($E$95:AC$95)-SUM($E90:AC90)</f>
        <v>0</v>
      </c>
      <c r="AD9" s="79">
        <f>-SUM($E$95:AD$95)-SUM($E90:AD90)</f>
        <v>0</v>
      </c>
      <c r="AE9" s="79">
        <f>-SUM($E$95:AE$95)-SUM($E90:AE90)</f>
        <v>0</v>
      </c>
      <c r="AF9" s="79">
        <f>-SUM($E$95:AF$95)-SUM($E90:AF90)</f>
        <v>0</v>
      </c>
      <c r="AG9" s="79">
        <f>-SUM($E$95:AG$95)-SUM($E90:AG90)</f>
        <v>0</v>
      </c>
      <c r="AH9" s="79">
        <f>-SUM($E$95:AH$95)-SUM($E90:AH90)</f>
        <v>0</v>
      </c>
      <c r="AI9" s="80">
        <f>-SUM($E$95:AI$95)-SUM($E90:AI90)-AI101</f>
        <v>0</v>
      </c>
    </row>
    <row r="10" spans="2:35" ht="9">
      <c r="B10" s="55"/>
      <c r="C10" s="76"/>
      <c r="D10" s="77"/>
      <c r="E10" s="78"/>
      <c r="F10" s="79"/>
      <c r="G10" s="184"/>
      <c r="H10" s="78"/>
      <c r="I10" s="136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80"/>
    </row>
    <row r="11" spans="2:35" ht="9">
      <c r="B11" s="55"/>
      <c r="C11" s="76"/>
      <c r="D11" s="77"/>
      <c r="E11" s="78"/>
      <c r="F11" s="79"/>
      <c r="G11" s="184"/>
      <c r="H11" s="78"/>
      <c r="I11" s="136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80"/>
    </row>
    <row r="12" spans="2:35" ht="9">
      <c r="B12" s="55"/>
      <c r="C12" s="81"/>
      <c r="D12" s="82"/>
      <c r="E12" s="83"/>
      <c r="F12" s="84"/>
      <c r="G12" s="185"/>
      <c r="H12" s="83"/>
      <c r="I12" s="19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5"/>
    </row>
    <row r="13" spans="2:35" ht="9">
      <c r="B13" s="60" t="s">
        <v>81</v>
      </c>
      <c r="C13" s="61"/>
      <c r="D13" s="62"/>
      <c r="E13" s="63">
        <f aca="true" t="shared" si="2" ref="E13:AI13">SUM(E14:E18)</f>
        <v>0</v>
      </c>
      <c r="F13" s="64">
        <f t="shared" si="2"/>
        <v>0</v>
      </c>
      <c r="G13" s="186">
        <f t="shared" si="2"/>
        <v>0</v>
      </c>
      <c r="H13" s="63">
        <f t="shared" si="2"/>
        <v>0</v>
      </c>
      <c r="I13" s="193">
        <f t="shared" si="2"/>
        <v>0</v>
      </c>
      <c r="J13" s="64">
        <f t="shared" si="2"/>
        <v>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2"/>
        <v>0</v>
      </c>
      <c r="O13" s="64">
        <f t="shared" si="2"/>
        <v>0</v>
      </c>
      <c r="P13" s="64">
        <f t="shared" si="2"/>
        <v>0</v>
      </c>
      <c r="Q13" s="64">
        <f t="shared" si="2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 t="shared" si="2"/>
        <v>0</v>
      </c>
      <c r="AG13" s="64">
        <f t="shared" si="2"/>
        <v>0</v>
      </c>
      <c r="AH13" s="64">
        <f t="shared" si="2"/>
        <v>0</v>
      </c>
      <c r="AI13" s="65">
        <f t="shared" si="2"/>
        <v>0</v>
      </c>
    </row>
    <row r="14" spans="2:35" ht="9">
      <c r="B14" s="55"/>
      <c r="C14" s="71" t="s">
        <v>230</v>
      </c>
      <c r="D14" s="72"/>
      <c r="E14" s="73">
        <f>SUM($E103:E104)</f>
        <v>0</v>
      </c>
      <c r="F14" s="74">
        <f>SUM($E103:F104)</f>
        <v>0</v>
      </c>
      <c r="G14" s="183">
        <f>SUM($E103:G104)</f>
        <v>0</v>
      </c>
      <c r="H14" s="73">
        <f>SUM($E103:H104)</f>
        <v>0</v>
      </c>
      <c r="I14" s="191">
        <f>SUM($E103:I104)</f>
        <v>0</v>
      </c>
      <c r="J14" s="74">
        <f>SUM($E103:J104)</f>
        <v>0</v>
      </c>
      <c r="K14" s="74">
        <f>SUM($E103:K104)</f>
        <v>0</v>
      </c>
      <c r="L14" s="74">
        <f>SUM($E103:L104)</f>
        <v>0</v>
      </c>
      <c r="M14" s="74">
        <f>SUM($E103:M104)</f>
        <v>0</v>
      </c>
      <c r="N14" s="74">
        <f>SUM($E103:N104)</f>
        <v>0</v>
      </c>
      <c r="O14" s="74">
        <f>SUM($E103:O104)</f>
        <v>0</v>
      </c>
      <c r="P14" s="74">
        <f>SUM($E103:P104)</f>
        <v>0</v>
      </c>
      <c r="Q14" s="74">
        <f>SUM($E103:Q104)</f>
        <v>0</v>
      </c>
      <c r="R14" s="74">
        <f>SUM($E103:R104)</f>
        <v>0</v>
      </c>
      <c r="S14" s="74">
        <f>SUM($E103:S104)</f>
        <v>0</v>
      </c>
      <c r="T14" s="74">
        <f>SUM($E103:T104)</f>
        <v>0</v>
      </c>
      <c r="U14" s="74">
        <f>SUM($E103:U104)</f>
        <v>0</v>
      </c>
      <c r="V14" s="74">
        <f>SUM($E103:V104)</f>
        <v>0</v>
      </c>
      <c r="W14" s="74">
        <f>SUM($E103:W104)</f>
        <v>0</v>
      </c>
      <c r="X14" s="74">
        <f>SUM($E103:X104)</f>
        <v>0</v>
      </c>
      <c r="Y14" s="74">
        <f>SUM($E103:Y104)</f>
        <v>0</v>
      </c>
      <c r="Z14" s="74">
        <f>SUM($E103:Z104)</f>
        <v>0</v>
      </c>
      <c r="AA14" s="74">
        <f>SUM($E103:AA104)</f>
        <v>0</v>
      </c>
      <c r="AB14" s="74">
        <f>SUM($E103:AB104)</f>
        <v>0</v>
      </c>
      <c r="AC14" s="74">
        <f>SUM($E103:AC104)</f>
        <v>0</v>
      </c>
      <c r="AD14" s="74">
        <f>SUM($E103:AD104)</f>
        <v>0</v>
      </c>
      <c r="AE14" s="74">
        <f>SUM($E103:AE104)</f>
        <v>0</v>
      </c>
      <c r="AF14" s="74">
        <f>SUM($E103:AF104)</f>
        <v>0</v>
      </c>
      <c r="AG14" s="74">
        <f>SUM($E103:AG104)</f>
        <v>0</v>
      </c>
      <c r="AH14" s="74">
        <f>SUM($E103:AH104)</f>
        <v>0</v>
      </c>
      <c r="AI14" s="75">
        <f>SUM($E103:AI104)</f>
        <v>0</v>
      </c>
    </row>
    <row r="15" spans="2:35" ht="9">
      <c r="B15" s="55"/>
      <c r="C15" s="76"/>
      <c r="D15" s="77"/>
      <c r="E15" s="78"/>
      <c r="F15" s="79"/>
      <c r="G15" s="184"/>
      <c r="H15" s="78"/>
      <c r="I15" s="136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/>
    </row>
    <row r="16" spans="2:35" ht="9">
      <c r="B16" s="55"/>
      <c r="C16" s="76"/>
      <c r="D16" s="77"/>
      <c r="E16" s="78"/>
      <c r="F16" s="79"/>
      <c r="G16" s="184"/>
      <c r="H16" s="78"/>
      <c r="I16" s="136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80"/>
    </row>
    <row r="17" spans="2:35" ht="9">
      <c r="B17" s="55"/>
      <c r="C17" s="76"/>
      <c r="D17" s="77"/>
      <c r="E17" s="78"/>
      <c r="F17" s="79"/>
      <c r="G17" s="184"/>
      <c r="H17" s="78"/>
      <c r="I17" s="136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0"/>
    </row>
    <row r="18" spans="2:35" ht="9">
      <c r="B18" s="55"/>
      <c r="C18" s="81"/>
      <c r="D18" s="82"/>
      <c r="E18" s="83"/>
      <c r="F18" s="84"/>
      <c r="G18" s="185"/>
      <c r="H18" s="83"/>
      <c r="I18" s="192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</row>
    <row r="19" spans="2:35" ht="9">
      <c r="B19" s="60" t="s">
        <v>82</v>
      </c>
      <c r="C19" s="61"/>
      <c r="D19" s="62"/>
      <c r="E19" s="63">
        <f aca="true" t="shared" si="3" ref="E19:AI19">SUM(E20:E24)</f>
        <v>0</v>
      </c>
      <c r="F19" s="64">
        <f t="shared" si="3"/>
        <v>-248.89754000000002</v>
      </c>
      <c r="G19" s="186">
        <f t="shared" si="3"/>
        <v>-497.79508000000004</v>
      </c>
      <c r="H19" s="63">
        <f t="shared" si="3"/>
        <v>-746.69262</v>
      </c>
      <c r="I19" s="193">
        <f t="shared" si="3"/>
        <v>-995.5901600000001</v>
      </c>
      <c r="J19" s="64">
        <f t="shared" si="3"/>
        <v>-1244.4877000000001</v>
      </c>
      <c r="K19" s="64">
        <f t="shared" si="3"/>
        <v>-1493.38524</v>
      </c>
      <c r="L19" s="64">
        <f t="shared" si="3"/>
        <v>-1742.28278</v>
      </c>
      <c r="M19" s="64">
        <f t="shared" si="3"/>
        <v>-1991.18032</v>
      </c>
      <c r="N19" s="64">
        <f t="shared" si="3"/>
        <v>-2240.07786</v>
      </c>
      <c r="O19" s="64">
        <f t="shared" si="3"/>
        <v>-2488.9754</v>
      </c>
      <c r="P19" s="64">
        <f t="shared" si="3"/>
        <v>-2737.8729399999997</v>
      </c>
      <c r="Q19" s="64">
        <f t="shared" si="3"/>
        <v>-2986.7704799999997</v>
      </c>
      <c r="R19" s="64">
        <f t="shared" si="3"/>
        <v>-3235.6680199999996</v>
      </c>
      <c r="S19" s="64">
        <f t="shared" si="3"/>
        <v>-3484.5655599999996</v>
      </c>
      <c r="T19" s="64">
        <f t="shared" si="3"/>
        <v>-3733.4630999999995</v>
      </c>
      <c r="U19" s="64">
        <f t="shared" si="3"/>
        <v>-3982.3606399999994</v>
      </c>
      <c r="V19" s="64">
        <f t="shared" si="3"/>
        <v>-4231.25818</v>
      </c>
      <c r="W19" s="64">
        <f t="shared" si="3"/>
        <v>-4480.15572</v>
      </c>
      <c r="X19" s="64">
        <f t="shared" si="3"/>
        <v>-4729.05326</v>
      </c>
      <c r="Y19" s="64">
        <f t="shared" si="3"/>
        <v>-4977.9508</v>
      </c>
      <c r="Z19" s="64">
        <f t="shared" si="3"/>
        <v>-5226.84834</v>
      </c>
      <c r="AA19" s="64">
        <f t="shared" si="3"/>
        <v>-5475.7458799999995</v>
      </c>
      <c r="AB19" s="64">
        <f t="shared" si="3"/>
        <v>-5724.643419999999</v>
      </c>
      <c r="AC19" s="64">
        <f t="shared" si="3"/>
        <v>-5973.540959999999</v>
      </c>
      <c r="AD19" s="64">
        <f t="shared" si="3"/>
        <v>-6222.438499999999</v>
      </c>
      <c r="AE19" s="64">
        <f t="shared" si="3"/>
        <v>-6471.336039999999</v>
      </c>
      <c r="AF19" s="64">
        <f t="shared" si="3"/>
        <v>-6720.233579999999</v>
      </c>
      <c r="AG19" s="64">
        <f t="shared" si="3"/>
        <v>-6969.131119999999</v>
      </c>
      <c r="AH19" s="64">
        <f t="shared" si="3"/>
        <v>-7218.028659999999</v>
      </c>
      <c r="AI19" s="65">
        <f t="shared" si="3"/>
        <v>-7466.926199999999</v>
      </c>
    </row>
    <row r="20" spans="2:35" ht="9">
      <c r="B20" s="55"/>
      <c r="C20" s="71" t="s">
        <v>70</v>
      </c>
      <c r="D20" s="72"/>
      <c r="E20" s="73">
        <f>SUM($E102:E102)</f>
        <v>0</v>
      </c>
      <c r="F20" s="74">
        <f>SUM($E102:F102)</f>
        <v>0</v>
      </c>
      <c r="G20" s="183">
        <f>SUM($E102:G102)</f>
        <v>0</v>
      </c>
      <c r="H20" s="73">
        <f>SUM($E102:H102)</f>
        <v>0</v>
      </c>
      <c r="I20" s="191">
        <f>SUM($E102:I102)</f>
        <v>0</v>
      </c>
      <c r="J20" s="74">
        <f>SUM($E102:J102)</f>
        <v>0</v>
      </c>
      <c r="K20" s="74">
        <f>SUM($E102:K102)</f>
        <v>0</v>
      </c>
      <c r="L20" s="74">
        <f>SUM($E102:L102)</f>
        <v>0</v>
      </c>
      <c r="M20" s="74">
        <f>SUM($E102:M102)</f>
        <v>0</v>
      </c>
      <c r="N20" s="74">
        <f>SUM($E102:N102)</f>
        <v>0</v>
      </c>
      <c r="O20" s="74">
        <f>SUM($E102:O102)</f>
        <v>0</v>
      </c>
      <c r="P20" s="74">
        <f>SUM($E102:P102)</f>
        <v>0</v>
      </c>
      <c r="Q20" s="74">
        <f>SUM($E102:Q102)</f>
        <v>0</v>
      </c>
      <c r="R20" s="74">
        <f>SUM($E102:R102)</f>
        <v>0</v>
      </c>
      <c r="S20" s="74">
        <f>SUM($E102:S102)</f>
        <v>0</v>
      </c>
      <c r="T20" s="74">
        <f>SUM($E102:T102)</f>
        <v>0</v>
      </c>
      <c r="U20" s="74">
        <f>SUM($E102:U102)</f>
        <v>0</v>
      </c>
      <c r="V20" s="74">
        <f>SUM($E102:V102)</f>
        <v>0</v>
      </c>
      <c r="W20" s="74">
        <f>SUM($E102:W102)</f>
        <v>0</v>
      </c>
      <c r="X20" s="74">
        <f>SUM($E102:X102)</f>
        <v>0</v>
      </c>
      <c r="Y20" s="74">
        <f>SUM($E102:Y102)</f>
        <v>0</v>
      </c>
      <c r="Z20" s="74">
        <f>SUM($E102:Z102)</f>
        <v>0</v>
      </c>
      <c r="AA20" s="74">
        <f>SUM($E102:AA102)</f>
        <v>0</v>
      </c>
      <c r="AB20" s="74">
        <f>SUM($E102:AB102)</f>
        <v>0</v>
      </c>
      <c r="AC20" s="74">
        <f>SUM($E102:AC102)</f>
        <v>0</v>
      </c>
      <c r="AD20" s="74">
        <f>SUM($E102:AD102)</f>
        <v>0</v>
      </c>
      <c r="AE20" s="74">
        <f>SUM($E102:AE102)</f>
        <v>0</v>
      </c>
      <c r="AF20" s="74">
        <f>SUM($E102:AF102)</f>
        <v>0</v>
      </c>
      <c r="AG20" s="74">
        <f>SUM($E102:AG102)</f>
        <v>0</v>
      </c>
      <c r="AH20" s="74">
        <f>SUM($E102:AH102)</f>
        <v>0</v>
      </c>
      <c r="AI20" s="75">
        <f>SUM($E102:AI102)</f>
        <v>0</v>
      </c>
    </row>
    <row r="21" spans="2:35" ht="9">
      <c r="B21" s="55"/>
      <c r="C21" s="76" t="s">
        <v>147</v>
      </c>
      <c r="D21" s="77"/>
      <c r="E21" s="78">
        <v>0</v>
      </c>
      <c r="F21" s="79">
        <f>SUM($E79:F79)</f>
        <v>0</v>
      </c>
      <c r="G21" s="184">
        <f>SUM($E79:G79)</f>
        <v>0</v>
      </c>
      <c r="H21" s="78">
        <f>SUM($E79:H79)</f>
        <v>0</v>
      </c>
      <c r="I21" s="136">
        <f>SUM($E79:I79)</f>
        <v>0</v>
      </c>
      <c r="J21" s="79">
        <f>SUM($E79:J79)</f>
        <v>0</v>
      </c>
      <c r="K21" s="79">
        <f>SUM($E79:K79)</f>
        <v>0</v>
      </c>
      <c r="L21" s="79">
        <f>SUM($E79:L79)</f>
        <v>0</v>
      </c>
      <c r="M21" s="79">
        <f>SUM($E79:M79)</f>
        <v>0</v>
      </c>
      <c r="N21" s="79">
        <f>SUM($E79:N79)</f>
        <v>0</v>
      </c>
      <c r="O21" s="79">
        <f>SUM($E79:O79)</f>
        <v>0</v>
      </c>
      <c r="P21" s="79">
        <f>SUM($E79:P79)</f>
        <v>0</v>
      </c>
      <c r="Q21" s="79">
        <f>SUM($E79:Q79)</f>
        <v>0</v>
      </c>
      <c r="R21" s="79">
        <f>SUM($E79:R79)</f>
        <v>0</v>
      </c>
      <c r="S21" s="79">
        <f>SUM($E79:S79)</f>
        <v>0</v>
      </c>
      <c r="T21" s="79">
        <f>SUM($E79:T79)</f>
        <v>0</v>
      </c>
      <c r="U21" s="79">
        <f>SUM($E79:U79)</f>
        <v>0</v>
      </c>
      <c r="V21" s="79">
        <f>SUM($E79:V79)</f>
        <v>0</v>
      </c>
      <c r="W21" s="79">
        <f>SUM($E79:W79)</f>
        <v>0</v>
      </c>
      <c r="X21" s="79">
        <f>SUM($E79:X79)</f>
        <v>0</v>
      </c>
      <c r="Y21" s="79">
        <f>SUM($E79:Y79)</f>
        <v>0</v>
      </c>
      <c r="Z21" s="79">
        <f>SUM($E79:Z79)</f>
        <v>0</v>
      </c>
      <c r="AA21" s="79">
        <f>SUM($E79:AA79)</f>
        <v>0</v>
      </c>
      <c r="AB21" s="79">
        <f>SUM($E79:AB79)</f>
        <v>0</v>
      </c>
      <c r="AC21" s="79">
        <f>SUM($E79:AC79)</f>
        <v>0</v>
      </c>
      <c r="AD21" s="79">
        <f>SUM($E79:AD79)</f>
        <v>0</v>
      </c>
      <c r="AE21" s="79">
        <f>SUM($E79:AE79)</f>
        <v>0</v>
      </c>
      <c r="AF21" s="79">
        <f>SUM($E79:AF79)</f>
        <v>0</v>
      </c>
      <c r="AG21" s="79">
        <f>SUM($E79:AG79)</f>
        <v>0</v>
      </c>
      <c r="AH21" s="79">
        <f>SUM($E79:AH79)</f>
        <v>0</v>
      </c>
      <c r="AI21" s="80">
        <f>SUM($E79:AI79)</f>
        <v>0</v>
      </c>
    </row>
    <row r="22" spans="2:35" ht="9">
      <c r="B22" s="55"/>
      <c r="C22" s="76" t="s">
        <v>83</v>
      </c>
      <c r="D22" s="77"/>
      <c r="E22" s="78">
        <f aca="true" t="shared" si="4" ref="E22:AI22">E81+E91</f>
        <v>0</v>
      </c>
      <c r="F22" s="136">
        <f t="shared" si="4"/>
        <v>-248.89754000000002</v>
      </c>
      <c r="G22" s="184">
        <f t="shared" si="4"/>
        <v>-497.79508000000004</v>
      </c>
      <c r="H22" s="78">
        <f t="shared" si="4"/>
        <v>-746.69262</v>
      </c>
      <c r="I22" s="136">
        <f t="shared" si="4"/>
        <v>-995.5901600000001</v>
      </c>
      <c r="J22" s="79">
        <f t="shared" si="4"/>
        <v>-1244.4877000000001</v>
      </c>
      <c r="K22" s="79">
        <f t="shared" si="4"/>
        <v>-1493.38524</v>
      </c>
      <c r="L22" s="79">
        <f t="shared" si="4"/>
        <v>-1742.28278</v>
      </c>
      <c r="M22" s="79">
        <f t="shared" si="4"/>
        <v>-1991.18032</v>
      </c>
      <c r="N22" s="79">
        <f t="shared" si="4"/>
        <v>-2240.07786</v>
      </c>
      <c r="O22" s="79">
        <f t="shared" si="4"/>
        <v>-2488.9754</v>
      </c>
      <c r="P22" s="79">
        <f t="shared" si="4"/>
        <v>-2737.8729399999997</v>
      </c>
      <c r="Q22" s="79">
        <f t="shared" si="4"/>
        <v>-2986.7704799999997</v>
      </c>
      <c r="R22" s="79">
        <f t="shared" si="4"/>
        <v>-3235.6680199999996</v>
      </c>
      <c r="S22" s="79">
        <f t="shared" si="4"/>
        <v>-3484.5655599999996</v>
      </c>
      <c r="T22" s="79">
        <f t="shared" si="4"/>
        <v>-3733.4630999999995</v>
      </c>
      <c r="U22" s="79">
        <f t="shared" si="4"/>
        <v>-3982.3606399999994</v>
      </c>
      <c r="V22" s="79">
        <f t="shared" si="4"/>
        <v>-4231.25818</v>
      </c>
      <c r="W22" s="79">
        <f t="shared" si="4"/>
        <v>-4480.15572</v>
      </c>
      <c r="X22" s="79">
        <f t="shared" si="4"/>
        <v>-4729.05326</v>
      </c>
      <c r="Y22" s="79">
        <f t="shared" si="4"/>
        <v>-4977.9508</v>
      </c>
      <c r="Z22" s="79">
        <f t="shared" si="4"/>
        <v>-5226.84834</v>
      </c>
      <c r="AA22" s="79">
        <f t="shared" si="4"/>
        <v>-5475.7458799999995</v>
      </c>
      <c r="AB22" s="79">
        <f t="shared" si="4"/>
        <v>-5724.643419999999</v>
      </c>
      <c r="AC22" s="79">
        <f t="shared" si="4"/>
        <v>-5973.540959999999</v>
      </c>
      <c r="AD22" s="79">
        <f t="shared" si="4"/>
        <v>-6222.438499999999</v>
      </c>
      <c r="AE22" s="79">
        <f t="shared" si="4"/>
        <v>-6471.336039999999</v>
      </c>
      <c r="AF22" s="79">
        <f t="shared" si="4"/>
        <v>-6720.233579999999</v>
      </c>
      <c r="AG22" s="79">
        <f t="shared" si="4"/>
        <v>-6969.131119999999</v>
      </c>
      <c r="AH22" s="79">
        <f t="shared" si="4"/>
        <v>-7218.028659999999</v>
      </c>
      <c r="AI22" s="80">
        <f t="shared" si="4"/>
        <v>-7466.926199999999</v>
      </c>
    </row>
    <row r="23" spans="2:35" ht="9">
      <c r="B23" s="55"/>
      <c r="C23" s="76"/>
      <c r="D23" s="77"/>
      <c r="E23" s="78"/>
      <c r="F23" s="79"/>
      <c r="G23" s="184"/>
      <c r="H23" s="78"/>
      <c r="I23" s="136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</row>
    <row r="24" spans="2:35" ht="9">
      <c r="B24" s="55"/>
      <c r="C24" s="81"/>
      <c r="D24" s="82"/>
      <c r="E24" s="83"/>
      <c r="F24" s="84"/>
      <c r="G24" s="185"/>
      <c r="H24" s="83"/>
      <c r="I24" s="192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5"/>
    </row>
    <row r="25" spans="2:35" ht="9">
      <c r="B25" s="49" t="s">
        <v>84</v>
      </c>
      <c r="C25" s="50"/>
      <c r="D25" s="66"/>
      <c r="E25" s="67">
        <f aca="true" t="shared" si="5" ref="E25:AI25">E13+E19</f>
        <v>0</v>
      </c>
      <c r="F25" s="68">
        <f t="shared" si="5"/>
        <v>-248.89754000000002</v>
      </c>
      <c r="G25" s="188">
        <f t="shared" si="5"/>
        <v>-497.79508000000004</v>
      </c>
      <c r="H25" s="67">
        <f t="shared" si="5"/>
        <v>-746.69262</v>
      </c>
      <c r="I25" s="194">
        <f t="shared" si="5"/>
        <v>-995.5901600000001</v>
      </c>
      <c r="J25" s="68">
        <f t="shared" si="5"/>
        <v>-1244.4877000000001</v>
      </c>
      <c r="K25" s="68">
        <f t="shared" si="5"/>
        <v>-1493.38524</v>
      </c>
      <c r="L25" s="68">
        <f t="shared" si="5"/>
        <v>-1742.28278</v>
      </c>
      <c r="M25" s="68">
        <f t="shared" si="5"/>
        <v>-1991.18032</v>
      </c>
      <c r="N25" s="68">
        <f t="shared" si="5"/>
        <v>-2240.07786</v>
      </c>
      <c r="O25" s="68">
        <f t="shared" si="5"/>
        <v>-2488.9754</v>
      </c>
      <c r="P25" s="68">
        <f t="shared" si="5"/>
        <v>-2737.8729399999997</v>
      </c>
      <c r="Q25" s="68">
        <f t="shared" si="5"/>
        <v>-2986.7704799999997</v>
      </c>
      <c r="R25" s="68">
        <f t="shared" si="5"/>
        <v>-3235.6680199999996</v>
      </c>
      <c r="S25" s="68">
        <f t="shared" si="5"/>
        <v>-3484.5655599999996</v>
      </c>
      <c r="T25" s="68">
        <f t="shared" si="5"/>
        <v>-3733.4630999999995</v>
      </c>
      <c r="U25" s="68">
        <f t="shared" si="5"/>
        <v>-3982.3606399999994</v>
      </c>
      <c r="V25" s="68">
        <f t="shared" si="5"/>
        <v>-4231.25818</v>
      </c>
      <c r="W25" s="68">
        <f t="shared" si="5"/>
        <v>-4480.15572</v>
      </c>
      <c r="X25" s="68">
        <f t="shared" si="5"/>
        <v>-4729.05326</v>
      </c>
      <c r="Y25" s="68">
        <f t="shared" si="5"/>
        <v>-4977.9508</v>
      </c>
      <c r="Z25" s="68">
        <f t="shared" si="5"/>
        <v>-5226.84834</v>
      </c>
      <c r="AA25" s="68">
        <f t="shared" si="5"/>
        <v>-5475.7458799999995</v>
      </c>
      <c r="AB25" s="68">
        <f t="shared" si="5"/>
        <v>-5724.643419999999</v>
      </c>
      <c r="AC25" s="68">
        <f t="shared" si="5"/>
        <v>-5973.540959999999</v>
      </c>
      <c r="AD25" s="68">
        <f t="shared" si="5"/>
        <v>-6222.438499999999</v>
      </c>
      <c r="AE25" s="68">
        <f t="shared" si="5"/>
        <v>-6471.336039999999</v>
      </c>
      <c r="AF25" s="68">
        <f t="shared" si="5"/>
        <v>-6720.233579999999</v>
      </c>
      <c r="AG25" s="68">
        <f t="shared" si="5"/>
        <v>-6969.131119999999</v>
      </c>
      <c r="AH25" s="68">
        <f t="shared" si="5"/>
        <v>-7218.028659999999</v>
      </c>
      <c r="AI25" s="69">
        <f t="shared" si="5"/>
        <v>-7466.926199999999</v>
      </c>
    </row>
    <row r="27" spans="2:36" s="1" customFormat="1" ht="12">
      <c r="B27" s="43" t="s">
        <v>126</v>
      </c>
      <c r="C27" s="43"/>
      <c r="AC27" s="2"/>
      <c r="AD27" s="2"/>
      <c r="AE27" s="2"/>
      <c r="AF27" s="2"/>
      <c r="AG27" s="2"/>
      <c r="AH27" s="2"/>
      <c r="AI27" s="2"/>
      <c r="AJ27" s="2"/>
    </row>
    <row r="28" spans="2:36" ht="9">
      <c r="B28" s="46"/>
      <c r="C28" s="46"/>
      <c r="AC28" s="48"/>
      <c r="AD28" s="48"/>
      <c r="AE28" s="48"/>
      <c r="AF28" s="48"/>
      <c r="AG28" s="48"/>
      <c r="AH28" s="48"/>
      <c r="AI28" s="48" t="s">
        <v>149</v>
      </c>
      <c r="AJ28" s="48"/>
    </row>
    <row r="29" spans="2:35" ht="9">
      <c r="B29" s="49"/>
      <c r="C29" s="50"/>
      <c r="D29" s="51" t="s">
        <v>289</v>
      </c>
      <c r="E29" s="52">
        <v>-2</v>
      </c>
      <c r="F29" s="53">
        <v>-1</v>
      </c>
      <c r="G29" s="181">
        <v>0</v>
      </c>
      <c r="H29" s="52">
        <v>1</v>
      </c>
      <c r="I29" s="189">
        <v>2</v>
      </c>
      <c r="J29" s="53">
        <v>3</v>
      </c>
      <c r="K29" s="53">
        <v>4</v>
      </c>
      <c r="L29" s="53">
        <v>5</v>
      </c>
      <c r="M29" s="53">
        <v>6</v>
      </c>
      <c r="N29" s="53">
        <v>7</v>
      </c>
      <c r="O29" s="53">
        <v>8</v>
      </c>
      <c r="P29" s="53">
        <v>9</v>
      </c>
      <c r="Q29" s="53">
        <v>10</v>
      </c>
      <c r="R29" s="53">
        <v>11</v>
      </c>
      <c r="S29" s="53">
        <v>12</v>
      </c>
      <c r="T29" s="53">
        <v>13</v>
      </c>
      <c r="U29" s="53">
        <v>14</v>
      </c>
      <c r="V29" s="53">
        <v>15</v>
      </c>
      <c r="W29" s="53">
        <v>16</v>
      </c>
      <c r="X29" s="53">
        <v>17</v>
      </c>
      <c r="Y29" s="53">
        <v>18</v>
      </c>
      <c r="Z29" s="53">
        <v>19</v>
      </c>
      <c r="AA29" s="53">
        <v>20</v>
      </c>
      <c r="AB29" s="53">
        <v>21</v>
      </c>
      <c r="AC29" s="53">
        <v>22</v>
      </c>
      <c r="AD29" s="53">
        <v>23</v>
      </c>
      <c r="AE29" s="53">
        <v>24</v>
      </c>
      <c r="AF29" s="53">
        <v>25</v>
      </c>
      <c r="AG29" s="53">
        <v>26</v>
      </c>
      <c r="AH29" s="53">
        <v>27</v>
      </c>
      <c r="AI29" s="54">
        <v>28</v>
      </c>
    </row>
    <row r="30" spans="2:35" ht="9">
      <c r="B30" s="60" t="s">
        <v>234</v>
      </c>
      <c r="C30" s="50"/>
      <c r="D30" s="66"/>
      <c r="E30" s="67">
        <f aca="true" t="shared" si="6" ref="E30:AI30">SUM(E31:E42)</f>
        <v>0</v>
      </c>
      <c r="F30" s="68">
        <f t="shared" si="6"/>
        <v>0</v>
      </c>
      <c r="G30" s="188">
        <f t="shared" si="6"/>
        <v>0</v>
      </c>
      <c r="H30" s="67">
        <f t="shared" si="6"/>
        <v>0</v>
      </c>
      <c r="I30" s="194">
        <f t="shared" si="6"/>
        <v>0</v>
      </c>
      <c r="J30" s="68">
        <f t="shared" si="6"/>
        <v>0</v>
      </c>
      <c r="K30" s="68">
        <f t="shared" si="6"/>
        <v>0</v>
      </c>
      <c r="L30" s="68">
        <f t="shared" si="6"/>
        <v>0</v>
      </c>
      <c r="M30" s="68">
        <f t="shared" si="6"/>
        <v>0</v>
      </c>
      <c r="N30" s="68">
        <f t="shared" si="6"/>
        <v>0</v>
      </c>
      <c r="O30" s="68">
        <f t="shared" si="6"/>
        <v>0</v>
      </c>
      <c r="P30" s="68">
        <f t="shared" si="6"/>
        <v>0</v>
      </c>
      <c r="Q30" s="68">
        <f t="shared" si="6"/>
        <v>0</v>
      </c>
      <c r="R30" s="68">
        <f t="shared" si="6"/>
        <v>0</v>
      </c>
      <c r="S30" s="68">
        <f t="shared" si="6"/>
        <v>0</v>
      </c>
      <c r="T30" s="68">
        <f t="shared" si="6"/>
        <v>0</v>
      </c>
      <c r="U30" s="68">
        <f t="shared" si="6"/>
        <v>0</v>
      </c>
      <c r="V30" s="68">
        <f t="shared" si="6"/>
        <v>0</v>
      </c>
      <c r="W30" s="68">
        <f t="shared" si="6"/>
        <v>0</v>
      </c>
      <c r="X30" s="68">
        <f t="shared" si="6"/>
        <v>0</v>
      </c>
      <c r="Y30" s="68">
        <f t="shared" si="6"/>
        <v>0</v>
      </c>
      <c r="Z30" s="68">
        <f t="shared" si="6"/>
        <v>0</v>
      </c>
      <c r="AA30" s="68">
        <f t="shared" si="6"/>
        <v>0</v>
      </c>
      <c r="AB30" s="68">
        <f t="shared" si="6"/>
        <v>0</v>
      </c>
      <c r="AC30" s="68">
        <f t="shared" si="6"/>
        <v>0</v>
      </c>
      <c r="AD30" s="68">
        <f t="shared" si="6"/>
        <v>0</v>
      </c>
      <c r="AE30" s="68">
        <f t="shared" si="6"/>
        <v>0</v>
      </c>
      <c r="AF30" s="68">
        <f t="shared" si="6"/>
        <v>0</v>
      </c>
      <c r="AG30" s="68">
        <f t="shared" si="6"/>
        <v>0</v>
      </c>
      <c r="AH30" s="68">
        <f t="shared" si="6"/>
        <v>0</v>
      </c>
      <c r="AI30" s="69">
        <f t="shared" si="6"/>
        <v>0</v>
      </c>
    </row>
    <row r="31" spans="2:35" ht="9">
      <c r="B31" s="70"/>
      <c r="C31" s="71" t="s">
        <v>176</v>
      </c>
      <c r="D31" s="72"/>
      <c r="E31" s="73"/>
      <c r="F31" s="74"/>
      <c r="G31" s="183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5"/>
    </row>
    <row r="32" spans="2:35" ht="9">
      <c r="B32" s="70"/>
      <c r="C32" s="76" t="s">
        <v>181</v>
      </c>
      <c r="D32" s="77"/>
      <c r="E32" s="78"/>
      <c r="F32" s="79"/>
      <c r="G32" s="184"/>
      <c r="H32" s="7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0"/>
    </row>
    <row r="33" spans="2:35" ht="9">
      <c r="B33" s="70"/>
      <c r="C33" s="76" t="s">
        <v>177</v>
      </c>
      <c r="D33" s="77"/>
      <c r="E33" s="78"/>
      <c r="F33" s="79"/>
      <c r="G33" s="184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80"/>
    </row>
    <row r="34" spans="2:35" ht="9">
      <c r="B34" s="70"/>
      <c r="C34" s="76" t="s">
        <v>178</v>
      </c>
      <c r="D34" s="77"/>
      <c r="E34" s="78"/>
      <c r="F34" s="79"/>
      <c r="G34" s="184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80"/>
    </row>
    <row r="35" spans="2:35" ht="9">
      <c r="B35" s="70"/>
      <c r="C35" s="76" t="s">
        <v>179</v>
      </c>
      <c r="D35" s="77"/>
      <c r="E35" s="78"/>
      <c r="F35" s="79"/>
      <c r="G35" s="184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80"/>
    </row>
    <row r="36" spans="2:35" ht="9">
      <c r="B36" s="70"/>
      <c r="C36" s="76" t="s">
        <v>183</v>
      </c>
      <c r="D36" s="77"/>
      <c r="E36" s="78"/>
      <c r="F36" s="79"/>
      <c r="G36" s="184"/>
      <c r="H36" s="78">
        <f>'E-1-4'!D11/1000</f>
        <v>0</v>
      </c>
      <c r="I36" s="79">
        <f aca="true" t="shared" si="7" ref="I36:AI36">H36</f>
        <v>0</v>
      </c>
      <c r="J36" s="79">
        <f t="shared" si="7"/>
        <v>0</v>
      </c>
      <c r="K36" s="79">
        <f t="shared" si="7"/>
        <v>0</v>
      </c>
      <c r="L36" s="79">
        <f t="shared" si="7"/>
        <v>0</v>
      </c>
      <c r="M36" s="79">
        <f t="shared" si="7"/>
        <v>0</v>
      </c>
      <c r="N36" s="79">
        <f t="shared" si="7"/>
        <v>0</v>
      </c>
      <c r="O36" s="79">
        <f t="shared" si="7"/>
        <v>0</v>
      </c>
      <c r="P36" s="79">
        <f t="shared" si="7"/>
        <v>0</v>
      </c>
      <c r="Q36" s="79">
        <f t="shared" si="7"/>
        <v>0</v>
      </c>
      <c r="R36" s="79">
        <f t="shared" si="7"/>
        <v>0</v>
      </c>
      <c r="S36" s="79">
        <f t="shared" si="7"/>
        <v>0</v>
      </c>
      <c r="T36" s="79">
        <f t="shared" si="7"/>
        <v>0</v>
      </c>
      <c r="U36" s="79">
        <f t="shared" si="7"/>
        <v>0</v>
      </c>
      <c r="V36" s="79">
        <f t="shared" si="7"/>
        <v>0</v>
      </c>
      <c r="W36" s="79">
        <f t="shared" si="7"/>
        <v>0</v>
      </c>
      <c r="X36" s="79">
        <f t="shared" si="7"/>
        <v>0</v>
      </c>
      <c r="Y36" s="79">
        <f t="shared" si="7"/>
        <v>0</v>
      </c>
      <c r="Z36" s="79">
        <f t="shared" si="7"/>
        <v>0</v>
      </c>
      <c r="AA36" s="79">
        <f t="shared" si="7"/>
        <v>0</v>
      </c>
      <c r="AB36" s="79">
        <f t="shared" si="7"/>
        <v>0</v>
      </c>
      <c r="AC36" s="79">
        <f t="shared" si="7"/>
        <v>0</v>
      </c>
      <c r="AD36" s="79">
        <f t="shared" si="7"/>
        <v>0</v>
      </c>
      <c r="AE36" s="79">
        <f t="shared" si="7"/>
        <v>0</v>
      </c>
      <c r="AF36" s="79">
        <f t="shared" si="7"/>
        <v>0</v>
      </c>
      <c r="AG36" s="79">
        <f t="shared" si="7"/>
        <v>0</v>
      </c>
      <c r="AH36" s="79">
        <f t="shared" si="7"/>
        <v>0</v>
      </c>
      <c r="AI36" s="80">
        <f t="shared" si="7"/>
        <v>0</v>
      </c>
    </row>
    <row r="37" spans="2:35" ht="9">
      <c r="B37" s="70"/>
      <c r="C37" s="130" t="s">
        <v>362</v>
      </c>
      <c r="D37" s="89">
        <f>IF('E-1-4'!C12="","",'E-1-4'!C12)</f>
      </c>
      <c r="E37" s="78"/>
      <c r="F37" s="79"/>
      <c r="G37" s="184"/>
      <c r="H37" s="78">
        <f>'E-1-4'!D12/1000</f>
        <v>0</v>
      </c>
      <c r="I37" s="79">
        <f aca="true" t="shared" si="8" ref="I37:AI37">H37</f>
        <v>0</v>
      </c>
      <c r="J37" s="79">
        <f t="shared" si="8"/>
        <v>0</v>
      </c>
      <c r="K37" s="79">
        <f t="shared" si="8"/>
        <v>0</v>
      </c>
      <c r="L37" s="79">
        <f t="shared" si="8"/>
        <v>0</v>
      </c>
      <c r="M37" s="79">
        <f t="shared" si="8"/>
        <v>0</v>
      </c>
      <c r="N37" s="79">
        <f t="shared" si="8"/>
        <v>0</v>
      </c>
      <c r="O37" s="79">
        <f t="shared" si="8"/>
        <v>0</v>
      </c>
      <c r="P37" s="79">
        <f t="shared" si="8"/>
        <v>0</v>
      </c>
      <c r="Q37" s="79">
        <f t="shared" si="8"/>
        <v>0</v>
      </c>
      <c r="R37" s="79">
        <f t="shared" si="8"/>
        <v>0</v>
      </c>
      <c r="S37" s="79">
        <f t="shared" si="8"/>
        <v>0</v>
      </c>
      <c r="T37" s="79">
        <f t="shared" si="8"/>
        <v>0</v>
      </c>
      <c r="U37" s="79">
        <f t="shared" si="8"/>
        <v>0</v>
      </c>
      <c r="V37" s="79">
        <f t="shared" si="8"/>
        <v>0</v>
      </c>
      <c r="W37" s="79">
        <f t="shared" si="8"/>
        <v>0</v>
      </c>
      <c r="X37" s="79">
        <f t="shared" si="8"/>
        <v>0</v>
      </c>
      <c r="Y37" s="79">
        <f t="shared" si="8"/>
        <v>0</v>
      </c>
      <c r="Z37" s="79">
        <f t="shared" si="8"/>
        <v>0</v>
      </c>
      <c r="AA37" s="79">
        <f t="shared" si="8"/>
        <v>0</v>
      </c>
      <c r="AB37" s="79">
        <f t="shared" si="8"/>
        <v>0</v>
      </c>
      <c r="AC37" s="79">
        <f t="shared" si="8"/>
        <v>0</v>
      </c>
      <c r="AD37" s="79">
        <f t="shared" si="8"/>
        <v>0</v>
      </c>
      <c r="AE37" s="79">
        <f t="shared" si="8"/>
        <v>0</v>
      </c>
      <c r="AF37" s="79">
        <f t="shared" si="8"/>
        <v>0</v>
      </c>
      <c r="AG37" s="79">
        <f t="shared" si="8"/>
        <v>0</v>
      </c>
      <c r="AH37" s="79">
        <f t="shared" si="8"/>
        <v>0</v>
      </c>
      <c r="AI37" s="80">
        <f t="shared" si="8"/>
        <v>0</v>
      </c>
    </row>
    <row r="38" spans="2:35" ht="9">
      <c r="B38" s="70"/>
      <c r="C38" s="87"/>
      <c r="D38" s="89">
        <f>IF('E-1-4'!C13="","",'E-1-4'!C13)</f>
      </c>
      <c r="E38" s="78"/>
      <c r="F38" s="79"/>
      <c r="G38" s="184"/>
      <c r="H38" s="78">
        <f>'E-1-4'!D13/1000</f>
        <v>0</v>
      </c>
      <c r="I38" s="79">
        <f aca="true" t="shared" si="9" ref="I38:AI38">H38</f>
        <v>0</v>
      </c>
      <c r="J38" s="79">
        <f t="shared" si="9"/>
        <v>0</v>
      </c>
      <c r="K38" s="79">
        <f t="shared" si="9"/>
        <v>0</v>
      </c>
      <c r="L38" s="79">
        <f t="shared" si="9"/>
        <v>0</v>
      </c>
      <c r="M38" s="79">
        <f t="shared" si="9"/>
        <v>0</v>
      </c>
      <c r="N38" s="79">
        <f t="shared" si="9"/>
        <v>0</v>
      </c>
      <c r="O38" s="79">
        <f t="shared" si="9"/>
        <v>0</v>
      </c>
      <c r="P38" s="79">
        <f t="shared" si="9"/>
        <v>0</v>
      </c>
      <c r="Q38" s="79">
        <f t="shared" si="9"/>
        <v>0</v>
      </c>
      <c r="R38" s="79">
        <f t="shared" si="9"/>
        <v>0</v>
      </c>
      <c r="S38" s="79">
        <f t="shared" si="9"/>
        <v>0</v>
      </c>
      <c r="T38" s="79">
        <f t="shared" si="9"/>
        <v>0</v>
      </c>
      <c r="U38" s="79">
        <f t="shared" si="9"/>
        <v>0</v>
      </c>
      <c r="V38" s="79">
        <f t="shared" si="9"/>
        <v>0</v>
      </c>
      <c r="W38" s="79">
        <f t="shared" si="9"/>
        <v>0</v>
      </c>
      <c r="X38" s="79">
        <f t="shared" si="9"/>
        <v>0</v>
      </c>
      <c r="Y38" s="79">
        <f t="shared" si="9"/>
        <v>0</v>
      </c>
      <c r="Z38" s="79">
        <f t="shared" si="9"/>
        <v>0</v>
      </c>
      <c r="AA38" s="79">
        <f t="shared" si="9"/>
        <v>0</v>
      </c>
      <c r="AB38" s="79">
        <f t="shared" si="9"/>
        <v>0</v>
      </c>
      <c r="AC38" s="79">
        <f t="shared" si="9"/>
        <v>0</v>
      </c>
      <c r="AD38" s="79">
        <f t="shared" si="9"/>
        <v>0</v>
      </c>
      <c r="AE38" s="79">
        <f t="shared" si="9"/>
        <v>0</v>
      </c>
      <c r="AF38" s="79">
        <f t="shared" si="9"/>
        <v>0</v>
      </c>
      <c r="AG38" s="79">
        <f t="shared" si="9"/>
        <v>0</v>
      </c>
      <c r="AH38" s="79">
        <f t="shared" si="9"/>
        <v>0</v>
      </c>
      <c r="AI38" s="80">
        <f t="shared" si="9"/>
        <v>0</v>
      </c>
    </row>
    <row r="39" spans="2:35" ht="9">
      <c r="B39" s="70"/>
      <c r="C39" s="87"/>
      <c r="D39" s="89">
        <f>IF('E-1-4'!C14="","",'E-1-4'!C14)</f>
      </c>
      <c r="E39" s="94"/>
      <c r="F39" s="95"/>
      <c r="G39" s="203"/>
      <c r="H39" s="78">
        <f>'E-1-4'!D14/1000</f>
        <v>0</v>
      </c>
      <c r="I39" s="79">
        <f aca="true" t="shared" si="10" ref="I39:AI39">H39</f>
        <v>0</v>
      </c>
      <c r="J39" s="79">
        <f t="shared" si="10"/>
        <v>0</v>
      </c>
      <c r="K39" s="79">
        <f t="shared" si="10"/>
        <v>0</v>
      </c>
      <c r="L39" s="79">
        <f t="shared" si="10"/>
        <v>0</v>
      </c>
      <c r="M39" s="79">
        <f t="shared" si="10"/>
        <v>0</v>
      </c>
      <c r="N39" s="79">
        <f t="shared" si="10"/>
        <v>0</v>
      </c>
      <c r="O39" s="79">
        <f t="shared" si="10"/>
        <v>0</v>
      </c>
      <c r="P39" s="79">
        <f t="shared" si="10"/>
        <v>0</v>
      </c>
      <c r="Q39" s="79">
        <f t="shared" si="10"/>
        <v>0</v>
      </c>
      <c r="R39" s="79">
        <f t="shared" si="10"/>
        <v>0</v>
      </c>
      <c r="S39" s="79">
        <f t="shared" si="10"/>
        <v>0</v>
      </c>
      <c r="T39" s="79">
        <f t="shared" si="10"/>
        <v>0</v>
      </c>
      <c r="U39" s="79">
        <f t="shared" si="10"/>
        <v>0</v>
      </c>
      <c r="V39" s="79">
        <f t="shared" si="10"/>
        <v>0</v>
      </c>
      <c r="W39" s="79">
        <f t="shared" si="10"/>
        <v>0</v>
      </c>
      <c r="X39" s="79">
        <f t="shared" si="10"/>
        <v>0</v>
      </c>
      <c r="Y39" s="79">
        <f t="shared" si="10"/>
        <v>0</v>
      </c>
      <c r="Z39" s="79">
        <f t="shared" si="10"/>
        <v>0</v>
      </c>
      <c r="AA39" s="79">
        <f t="shared" si="10"/>
        <v>0</v>
      </c>
      <c r="AB39" s="79">
        <f t="shared" si="10"/>
        <v>0</v>
      </c>
      <c r="AC39" s="79">
        <f t="shared" si="10"/>
        <v>0</v>
      </c>
      <c r="AD39" s="79">
        <f t="shared" si="10"/>
        <v>0</v>
      </c>
      <c r="AE39" s="79">
        <f t="shared" si="10"/>
        <v>0</v>
      </c>
      <c r="AF39" s="79">
        <f t="shared" si="10"/>
        <v>0</v>
      </c>
      <c r="AG39" s="79">
        <f t="shared" si="10"/>
        <v>0</v>
      </c>
      <c r="AH39" s="79">
        <f t="shared" si="10"/>
        <v>0</v>
      </c>
      <c r="AI39" s="80">
        <f t="shared" si="10"/>
        <v>0</v>
      </c>
    </row>
    <row r="40" spans="2:35" ht="9">
      <c r="B40" s="70"/>
      <c r="C40" s="87"/>
      <c r="D40" s="89">
        <f>IF('E-1-4'!C15="","",'E-1-4'!C15)</f>
      </c>
      <c r="E40" s="94"/>
      <c r="F40" s="95"/>
      <c r="G40" s="203"/>
      <c r="H40" s="78">
        <f>'E-1-4'!D15/1000</f>
        <v>0</v>
      </c>
      <c r="I40" s="79">
        <f aca="true" t="shared" si="11" ref="I40:AI40">H40</f>
        <v>0</v>
      </c>
      <c r="J40" s="79">
        <f t="shared" si="11"/>
        <v>0</v>
      </c>
      <c r="K40" s="79">
        <f t="shared" si="11"/>
        <v>0</v>
      </c>
      <c r="L40" s="79">
        <f t="shared" si="11"/>
        <v>0</v>
      </c>
      <c r="M40" s="79">
        <f t="shared" si="11"/>
        <v>0</v>
      </c>
      <c r="N40" s="79">
        <f t="shared" si="11"/>
        <v>0</v>
      </c>
      <c r="O40" s="79">
        <f t="shared" si="11"/>
        <v>0</v>
      </c>
      <c r="P40" s="79">
        <f t="shared" si="11"/>
        <v>0</v>
      </c>
      <c r="Q40" s="79">
        <f t="shared" si="11"/>
        <v>0</v>
      </c>
      <c r="R40" s="79">
        <f t="shared" si="11"/>
        <v>0</v>
      </c>
      <c r="S40" s="79">
        <f t="shared" si="11"/>
        <v>0</v>
      </c>
      <c r="T40" s="79">
        <f t="shared" si="11"/>
        <v>0</v>
      </c>
      <c r="U40" s="79">
        <f t="shared" si="11"/>
        <v>0</v>
      </c>
      <c r="V40" s="79">
        <f t="shared" si="11"/>
        <v>0</v>
      </c>
      <c r="W40" s="79">
        <f t="shared" si="11"/>
        <v>0</v>
      </c>
      <c r="X40" s="79">
        <f t="shared" si="11"/>
        <v>0</v>
      </c>
      <c r="Y40" s="79">
        <f t="shared" si="11"/>
        <v>0</v>
      </c>
      <c r="Z40" s="79">
        <f t="shared" si="11"/>
        <v>0</v>
      </c>
      <c r="AA40" s="79">
        <f t="shared" si="11"/>
        <v>0</v>
      </c>
      <c r="AB40" s="79">
        <f t="shared" si="11"/>
        <v>0</v>
      </c>
      <c r="AC40" s="79">
        <f t="shared" si="11"/>
        <v>0</v>
      </c>
      <c r="AD40" s="79">
        <f t="shared" si="11"/>
        <v>0</v>
      </c>
      <c r="AE40" s="79">
        <f t="shared" si="11"/>
        <v>0</v>
      </c>
      <c r="AF40" s="79">
        <f t="shared" si="11"/>
        <v>0</v>
      </c>
      <c r="AG40" s="79">
        <f t="shared" si="11"/>
        <v>0</v>
      </c>
      <c r="AH40" s="79">
        <f t="shared" si="11"/>
        <v>0</v>
      </c>
      <c r="AI40" s="80">
        <f t="shared" si="11"/>
        <v>0</v>
      </c>
    </row>
    <row r="41" spans="2:35" ht="9">
      <c r="B41" s="70"/>
      <c r="C41" s="87"/>
      <c r="D41" s="89">
        <f>IF('E-1-4'!C16="","",'E-1-4'!C16)</f>
      </c>
      <c r="E41" s="94"/>
      <c r="F41" s="95"/>
      <c r="G41" s="203"/>
      <c r="H41" s="78">
        <f>'E-1-4'!D16/1000</f>
        <v>0</v>
      </c>
      <c r="I41" s="79">
        <f aca="true" t="shared" si="12" ref="I41:AI41">H41</f>
        <v>0</v>
      </c>
      <c r="J41" s="79">
        <f t="shared" si="12"/>
        <v>0</v>
      </c>
      <c r="K41" s="79">
        <f t="shared" si="12"/>
        <v>0</v>
      </c>
      <c r="L41" s="79">
        <f t="shared" si="12"/>
        <v>0</v>
      </c>
      <c r="M41" s="79">
        <f t="shared" si="12"/>
        <v>0</v>
      </c>
      <c r="N41" s="79">
        <f t="shared" si="12"/>
        <v>0</v>
      </c>
      <c r="O41" s="79">
        <f t="shared" si="12"/>
        <v>0</v>
      </c>
      <c r="P41" s="79">
        <f t="shared" si="12"/>
        <v>0</v>
      </c>
      <c r="Q41" s="79">
        <f t="shared" si="12"/>
        <v>0</v>
      </c>
      <c r="R41" s="79">
        <f t="shared" si="12"/>
        <v>0</v>
      </c>
      <c r="S41" s="79">
        <f t="shared" si="12"/>
        <v>0</v>
      </c>
      <c r="T41" s="79">
        <f t="shared" si="12"/>
        <v>0</v>
      </c>
      <c r="U41" s="79">
        <f t="shared" si="12"/>
        <v>0</v>
      </c>
      <c r="V41" s="79">
        <f t="shared" si="12"/>
        <v>0</v>
      </c>
      <c r="W41" s="79">
        <f t="shared" si="12"/>
        <v>0</v>
      </c>
      <c r="X41" s="79">
        <f t="shared" si="12"/>
        <v>0</v>
      </c>
      <c r="Y41" s="79">
        <f t="shared" si="12"/>
        <v>0</v>
      </c>
      <c r="Z41" s="79">
        <f t="shared" si="12"/>
        <v>0</v>
      </c>
      <c r="AA41" s="79">
        <f t="shared" si="12"/>
        <v>0</v>
      </c>
      <c r="AB41" s="79">
        <f t="shared" si="12"/>
        <v>0</v>
      </c>
      <c r="AC41" s="79">
        <f t="shared" si="12"/>
        <v>0</v>
      </c>
      <c r="AD41" s="79">
        <f t="shared" si="12"/>
        <v>0</v>
      </c>
      <c r="AE41" s="79">
        <f t="shared" si="12"/>
        <v>0</v>
      </c>
      <c r="AF41" s="79">
        <f t="shared" si="12"/>
        <v>0</v>
      </c>
      <c r="AG41" s="79">
        <f t="shared" si="12"/>
        <v>0</v>
      </c>
      <c r="AH41" s="79">
        <f t="shared" si="12"/>
        <v>0</v>
      </c>
      <c r="AI41" s="80">
        <f t="shared" si="12"/>
        <v>0</v>
      </c>
    </row>
    <row r="42" spans="2:35" ht="9">
      <c r="B42" s="70"/>
      <c r="C42" s="131"/>
      <c r="D42" s="89">
        <f>IF('E-1-4'!C17="","",'E-1-4'!C17)</f>
      </c>
      <c r="E42" s="83"/>
      <c r="F42" s="84"/>
      <c r="G42" s="185"/>
      <c r="H42" s="78">
        <f>'E-1-4'!D17/1000</f>
        <v>0</v>
      </c>
      <c r="I42" s="79">
        <f aca="true" t="shared" si="13" ref="I42:AI42">H42</f>
        <v>0</v>
      </c>
      <c r="J42" s="79">
        <f t="shared" si="13"/>
        <v>0</v>
      </c>
      <c r="K42" s="79">
        <f t="shared" si="13"/>
        <v>0</v>
      </c>
      <c r="L42" s="79">
        <f t="shared" si="13"/>
        <v>0</v>
      </c>
      <c r="M42" s="79">
        <f t="shared" si="13"/>
        <v>0</v>
      </c>
      <c r="N42" s="79">
        <f t="shared" si="13"/>
        <v>0</v>
      </c>
      <c r="O42" s="79">
        <f t="shared" si="13"/>
        <v>0</v>
      </c>
      <c r="P42" s="79">
        <f t="shared" si="13"/>
        <v>0</v>
      </c>
      <c r="Q42" s="79">
        <f t="shared" si="13"/>
        <v>0</v>
      </c>
      <c r="R42" s="79">
        <f t="shared" si="13"/>
        <v>0</v>
      </c>
      <c r="S42" s="79">
        <f t="shared" si="13"/>
        <v>0</v>
      </c>
      <c r="T42" s="79">
        <f t="shared" si="13"/>
        <v>0</v>
      </c>
      <c r="U42" s="79">
        <f t="shared" si="13"/>
        <v>0</v>
      </c>
      <c r="V42" s="79">
        <f t="shared" si="13"/>
        <v>0</v>
      </c>
      <c r="W42" s="79">
        <f t="shared" si="13"/>
        <v>0</v>
      </c>
      <c r="X42" s="79">
        <f t="shared" si="13"/>
        <v>0</v>
      </c>
      <c r="Y42" s="79">
        <f t="shared" si="13"/>
        <v>0</v>
      </c>
      <c r="Z42" s="79">
        <f t="shared" si="13"/>
        <v>0</v>
      </c>
      <c r="AA42" s="79">
        <f t="shared" si="13"/>
        <v>0</v>
      </c>
      <c r="AB42" s="79">
        <f t="shared" si="13"/>
        <v>0</v>
      </c>
      <c r="AC42" s="79">
        <f t="shared" si="13"/>
        <v>0</v>
      </c>
      <c r="AD42" s="79">
        <f t="shared" si="13"/>
        <v>0</v>
      </c>
      <c r="AE42" s="79">
        <f t="shared" si="13"/>
        <v>0</v>
      </c>
      <c r="AF42" s="79">
        <f t="shared" si="13"/>
        <v>0</v>
      </c>
      <c r="AG42" s="79">
        <f t="shared" si="13"/>
        <v>0</v>
      </c>
      <c r="AH42" s="79">
        <f t="shared" si="13"/>
        <v>0</v>
      </c>
      <c r="AI42" s="80">
        <f t="shared" si="13"/>
        <v>0</v>
      </c>
    </row>
    <row r="43" spans="2:35" ht="9">
      <c r="B43" s="60" t="s">
        <v>235</v>
      </c>
      <c r="C43" s="50"/>
      <c r="D43" s="66"/>
      <c r="E43" s="67">
        <f aca="true" t="shared" si="14" ref="E43:AI43">SUM(E44:E68)</f>
        <v>0</v>
      </c>
      <c r="F43" s="68">
        <f t="shared" si="14"/>
        <v>248.89754000000002</v>
      </c>
      <c r="G43" s="188">
        <f t="shared" si="14"/>
        <v>248.89754000000002</v>
      </c>
      <c r="H43" s="67">
        <f t="shared" si="14"/>
        <v>248.89754000000002</v>
      </c>
      <c r="I43" s="194">
        <f t="shared" si="14"/>
        <v>248.89754000000002</v>
      </c>
      <c r="J43" s="68">
        <f t="shared" si="14"/>
        <v>248.89754000000002</v>
      </c>
      <c r="K43" s="68">
        <f t="shared" si="14"/>
        <v>248.89754000000002</v>
      </c>
      <c r="L43" s="68">
        <f t="shared" si="14"/>
        <v>248.89754000000002</v>
      </c>
      <c r="M43" s="68">
        <f t="shared" si="14"/>
        <v>248.89754000000002</v>
      </c>
      <c r="N43" s="68">
        <f t="shared" si="14"/>
        <v>248.89754000000002</v>
      </c>
      <c r="O43" s="68">
        <f t="shared" si="14"/>
        <v>248.89754000000002</v>
      </c>
      <c r="P43" s="68">
        <f t="shared" si="14"/>
        <v>248.89754000000002</v>
      </c>
      <c r="Q43" s="68">
        <f t="shared" si="14"/>
        <v>248.89754000000002</v>
      </c>
      <c r="R43" s="68">
        <f t="shared" si="14"/>
        <v>248.89754000000002</v>
      </c>
      <c r="S43" s="68">
        <f t="shared" si="14"/>
        <v>248.89754000000002</v>
      </c>
      <c r="T43" s="68">
        <f t="shared" si="14"/>
        <v>248.89754000000002</v>
      </c>
      <c r="U43" s="68">
        <f t="shared" si="14"/>
        <v>248.89754000000002</v>
      </c>
      <c r="V43" s="68">
        <f t="shared" si="14"/>
        <v>248.89754000000002</v>
      </c>
      <c r="W43" s="68">
        <f t="shared" si="14"/>
        <v>248.89754000000002</v>
      </c>
      <c r="X43" s="68">
        <f t="shared" si="14"/>
        <v>248.89754000000002</v>
      </c>
      <c r="Y43" s="68">
        <f t="shared" si="14"/>
        <v>248.89754000000002</v>
      </c>
      <c r="Z43" s="68">
        <f t="shared" si="14"/>
        <v>248.89754000000002</v>
      </c>
      <c r="AA43" s="68">
        <f t="shared" si="14"/>
        <v>248.89754000000002</v>
      </c>
      <c r="AB43" s="68">
        <f t="shared" si="14"/>
        <v>248.89754000000002</v>
      </c>
      <c r="AC43" s="68">
        <f t="shared" si="14"/>
        <v>248.89754000000002</v>
      </c>
      <c r="AD43" s="68">
        <f t="shared" si="14"/>
        <v>248.89754000000002</v>
      </c>
      <c r="AE43" s="68">
        <f t="shared" si="14"/>
        <v>248.89754000000002</v>
      </c>
      <c r="AF43" s="68">
        <f t="shared" si="14"/>
        <v>248.89754000000002</v>
      </c>
      <c r="AG43" s="68">
        <f t="shared" si="14"/>
        <v>248.89754000000002</v>
      </c>
      <c r="AH43" s="68">
        <f t="shared" si="14"/>
        <v>248.89754000000002</v>
      </c>
      <c r="AI43" s="69">
        <f t="shared" si="14"/>
        <v>248.89754000000002</v>
      </c>
    </row>
    <row r="44" spans="2:35" ht="9">
      <c r="B44" s="70"/>
      <c r="C44" s="71" t="s">
        <v>67</v>
      </c>
      <c r="D44" s="72"/>
      <c r="E44" s="103"/>
      <c r="F44" s="104"/>
      <c r="G44" s="195"/>
      <c r="H44" s="103">
        <f>(SUM('E-1-3'!H15*'E-1-1'!$D48,'E-1-3'!H40*'E-1-1'!$E48)+IF('E-1-1'!$N24=3,SUM('E-1-3'!H22,'E-1-3'!H58:H59),0)+IF('E-1-1'!$N25=3,SUM('E-1-3'!H23,'E-1-3'!H60:H61),0))/1000</f>
        <v>0</v>
      </c>
      <c r="I44" s="199">
        <f>(SUM('E-1-3'!I15*'E-1-1'!$D48,'E-1-3'!I40*'E-1-1'!$E48)+IF('E-1-1'!$N24=3,SUM('E-1-3'!I22,'E-1-3'!I58:I59),0)+IF('E-1-1'!$N25=3,SUM('E-1-3'!I23,'E-1-3'!I60:I61),0))/1000</f>
        <v>0</v>
      </c>
      <c r="J44" s="104">
        <f>(SUM('E-1-3'!J15*'E-1-1'!$D48,'E-1-3'!J40*'E-1-1'!$E48)+IF('E-1-1'!$N24=3,SUM('E-1-3'!J22,'E-1-3'!J58:J59),0)+IF('E-1-1'!$N25=3,SUM('E-1-3'!J23,'E-1-3'!J60:J61),0))/1000</f>
        <v>0</v>
      </c>
      <c r="K44" s="104">
        <f>(SUM('E-1-3'!K15*'E-1-1'!$D48,'E-1-3'!K40*'E-1-1'!$E48)+IF('E-1-1'!$N24=3,SUM('E-1-3'!K22,'E-1-3'!K58:K59),0)+IF('E-1-1'!$N25=3,SUM('E-1-3'!K23,'E-1-3'!K60:K61),0))/1000</f>
        <v>0</v>
      </c>
      <c r="L44" s="104">
        <f>(SUM('E-1-3'!L15*'E-1-1'!$D48,'E-1-3'!L40*'E-1-1'!$E48)+IF('E-1-1'!$N24=3,SUM('E-1-3'!L22,'E-1-3'!L58:L59),0)+IF('E-1-1'!$N25=3,SUM('E-1-3'!L23,'E-1-3'!L60:L61),0))/1000</f>
        <v>0</v>
      </c>
      <c r="M44" s="104">
        <f>(SUM('E-1-3'!M15*'E-1-1'!$D48,'E-1-3'!M40*'E-1-1'!$E48)+IF('E-1-1'!$N24=3,SUM('E-1-3'!M22,'E-1-3'!M58:M59),0)+IF('E-1-1'!$N25=3,SUM('E-1-3'!M23,'E-1-3'!M60:M61),0))/1000</f>
        <v>0</v>
      </c>
      <c r="N44" s="104">
        <f>(SUM('E-1-3'!N15*'E-1-1'!$D48,'E-1-3'!N40*'E-1-1'!$E48)+IF('E-1-1'!$N24=3,SUM('E-1-3'!N22,'E-1-3'!N58:N59),0)+IF('E-1-1'!$N25=3,SUM('E-1-3'!N23,'E-1-3'!N60:N61),0))/1000</f>
        <v>0</v>
      </c>
      <c r="O44" s="104">
        <f>(SUM('E-1-3'!O15*'E-1-1'!$D48,'E-1-3'!O40*'E-1-1'!$E48)+IF('E-1-1'!$N24=3,SUM('E-1-3'!O22,'E-1-3'!O58:O59),0)+IF('E-1-1'!$N25=3,SUM('E-1-3'!O23,'E-1-3'!O60:O61),0))/1000</f>
        <v>0</v>
      </c>
      <c r="P44" s="104">
        <f>(SUM('E-1-3'!P15*'E-1-1'!$D48,'E-1-3'!P40*'E-1-1'!$E48)+IF('E-1-1'!$N24=3,SUM('E-1-3'!P22,'E-1-3'!P58:P59),0)+IF('E-1-1'!$N25=3,SUM('E-1-3'!P23,'E-1-3'!P60:P61),0))/1000</f>
        <v>0</v>
      </c>
      <c r="Q44" s="104">
        <f>(SUM('E-1-3'!Q15*'E-1-1'!$D48,'E-1-3'!Q40*'E-1-1'!$E48)+IF('E-1-1'!$N24=3,SUM('E-1-3'!Q22,'E-1-3'!Q58:Q59),0)+IF('E-1-1'!$N25=3,SUM('E-1-3'!Q23,'E-1-3'!Q60:Q61),0))/1000</f>
        <v>0</v>
      </c>
      <c r="R44" s="104">
        <f>(SUM('E-1-3'!R15*'E-1-1'!$D48,'E-1-3'!R40*'E-1-1'!$E48)+IF('E-1-1'!$N24=3,SUM('E-1-3'!R22,'E-1-3'!R58:R59),0)+IF('E-1-1'!$N25=3,SUM('E-1-3'!R23,'E-1-3'!R60:R61),0))/1000</f>
        <v>0</v>
      </c>
      <c r="S44" s="104">
        <f>(SUM('E-1-3'!S15*'E-1-1'!$D48,'E-1-3'!S40*'E-1-1'!$E48)+IF('E-1-1'!$N24=3,SUM('E-1-3'!S22,'E-1-3'!S58:S59),0)+IF('E-1-1'!$N25=3,SUM('E-1-3'!S23,'E-1-3'!S60:S61),0))/1000</f>
        <v>0</v>
      </c>
      <c r="T44" s="104">
        <f>(SUM('E-1-3'!T15*'E-1-1'!$D48,'E-1-3'!T40*'E-1-1'!$E48)+IF('E-1-1'!$N24=3,SUM('E-1-3'!T22,'E-1-3'!T58:T59),0)+IF('E-1-1'!$N25=3,SUM('E-1-3'!T23,'E-1-3'!T60:T61),0))/1000</f>
        <v>0</v>
      </c>
      <c r="U44" s="104">
        <f>(SUM('E-1-3'!U15*'E-1-1'!$D48,'E-1-3'!U40*'E-1-1'!$E48)+IF('E-1-1'!$N24=3,SUM('E-1-3'!U22,'E-1-3'!U58:U59),0)+IF('E-1-1'!$N25=3,SUM('E-1-3'!U23,'E-1-3'!U60:U61),0))/1000</f>
        <v>0</v>
      </c>
      <c r="V44" s="104">
        <f>(SUM('E-1-3'!V15*'E-1-1'!$D48,'E-1-3'!V40*'E-1-1'!$E48)+IF('E-1-1'!$N24=3,SUM('E-1-3'!V22,'E-1-3'!V58:V59),0)+IF('E-1-1'!$N25=3,SUM('E-1-3'!V23,'E-1-3'!V60:V61),0))/1000</f>
        <v>0</v>
      </c>
      <c r="W44" s="104">
        <f>(SUM('E-1-3'!W15*'E-1-1'!$D48,'E-1-3'!W40*'E-1-1'!$E48)+IF('E-1-1'!$N24=3,SUM('E-1-3'!W22,'E-1-3'!W58:W59),0)+IF('E-1-1'!$N25=3,SUM('E-1-3'!W23,'E-1-3'!W60:W61),0))/1000</f>
        <v>0</v>
      </c>
      <c r="X44" s="104">
        <f>(SUM('E-1-3'!X15*'E-1-1'!$D48,'E-1-3'!X40*'E-1-1'!$E48)+IF('E-1-1'!$N24=3,SUM('E-1-3'!X22,'E-1-3'!X58:X59),0)+IF('E-1-1'!$N25=3,SUM('E-1-3'!X23,'E-1-3'!X60:X61),0))/1000</f>
        <v>0</v>
      </c>
      <c r="Y44" s="104">
        <f>(SUM('E-1-3'!Y15*'E-1-1'!$D48,'E-1-3'!Y40*'E-1-1'!$E48)+IF('E-1-1'!$N24=3,SUM('E-1-3'!Y22,'E-1-3'!Y58:Y59),0)+IF('E-1-1'!$N25=3,SUM('E-1-3'!Y23,'E-1-3'!Y60:Y61),0))/1000</f>
        <v>0</v>
      </c>
      <c r="Z44" s="104">
        <f>(SUM('E-1-3'!Z15*'E-1-1'!$D48,'E-1-3'!Z40*'E-1-1'!$E48)+IF('E-1-1'!$N24=3,SUM('E-1-3'!Z22,'E-1-3'!Z58:Z59),0)+IF('E-1-1'!$N25=3,SUM('E-1-3'!Z23,'E-1-3'!Z60:Z61),0))/1000</f>
        <v>0</v>
      </c>
      <c r="AA44" s="104">
        <f>(SUM('E-1-3'!AA15*'E-1-1'!$D48,'E-1-3'!AA40*'E-1-1'!$E48)+IF('E-1-1'!$N24=3,SUM('E-1-3'!AA22,'E-1-3'!AA58:AA59),0)+IF('E-1-1'!$N25=3,SUM('E-1-3'!AA23,'E-1-3'!AA60:AA61),0))/1000</f>
        <v>0</v>
      </c>
      <c r="AB44" s="104">
        <f>(SUM('E-1-3'!AB15*'E-1-1'!$D48,'E-1-3'!AB40*'E-1-1'!$E48)+IF('E-1-1'!$N24=3,SUM('E-1-3'!AB22,'E-1-3'!AB58:AB59),0)+IF('E-1-1'!$N25=3,SUM('E-1-3'!AB23,'E-1-3'!AB60:AB61),0))/1000</f>
        <v>0</v>
      </c>
      <c r="AC44" s="104">
        <f>(SUM('E-1-3'!AC15*'E-1-1'!$D48,'E-1-3'!AC40*'E-1-1'!$E48)+IF('E-1-1'!$N24=3,SUM('E-1-3'!AC22,'E-1-3'!AC58:AC59),0)+IF('E-1-1'!$N25=3,SUM('E-1-3'!AC23,'E-1-3'!AC60:AC61),0))/1000</f>
        <v>0</v>
      </c>
      <c r="AD44" s="104">
        <f>(SUM('E-1-3'!AD15*'E-1-1'!$D48,'E-1-3'!AD40*'E-1-1'!$E48)+IF('E-1-1'!$N24=3,SUM('E-1-3'!AD22,'E-1-3'!AD58:AD59),0)+IF('E-1-1'!$N25=3,SUM('E-1-3'!AD23,'E-1-3'!AD60:AD61),0))/1000</f>
        <v>0</v>
      </c>
      <c r="AE44" s="104">
        <f>(SUM('E-1-3'!AE15*'E-1-1'!$D48,'E-1-3'!AE40*'E-1-1'!$E48)+IF('E-1-1'!$N24=3,SUM('E-1-3'!AE22,'E-1-3'!AE58:AE59),0)+IF('E-1-1'!$N25=3,SUM('E-1-3'!AE23,'E-1-3'!AE60:AE61),0))/1000</f>
        <v>0</v>
      </c>
      <c r="AF44" s="104">
        <f>(SUM('E-1-3'!AF15*'E-1-1'!$D48,'E-1-3'!AF40*'E-1-1'!$E48)+IF('E-1-1'!$N24=3,SUM('E-1-3'!AF22,'E-1-3'!AF58:AF59),0)+IF('E-1-1'!$N25=3,SUM('E-1-3'!AF23,'E-1-3'!AF60:AF61),0))/1000</f>
        <v>0</v>
      </c>
      <c r="AG44" s="104">
        <f>(SUM('E-1-3'!AG15*'E-1-1'!$D48,'E-1-3'!AG40*'E-1-1'!$E48)+IF('E-1-1'!$N24=3,SUM('E-1-3'!AG22,'E-1-3'!AG58:AG59),0)+IF('E-1-1'!$N25=3,SUM('E-1-3'!AG23,'E-1-3'!AG60:AG61),0))/1000</f>
        <v>0</v>
      </c>
      <c r="AH44" s="104">
        <f>(SUM('E-1-3'!AH15*'E-1-1'!$D48,'E-1-3'!AH40*'E-1-1'!$E48)+IF('E-1-1'!$N24=3,SUM('E-1-3'!AH22,'E-1-3'!AH58:AH59),0)+IF('E-1-1'!$N25=3,SUM('E-1-3'!AH23,'E-1-3'!AH60:AH61),0))/1000</f>
        <v>0</v>
      </c>
      <c r="AI44" s="75">
        <f>(SUM('E-1-3'!AI15*'E-1-1'!$D48,'E-1-3'!AI40*'E-1-1'!$E48)+IF('E-1-1'!$N24=3,SUM('E-1-3'!AI22,'E-1-3'!AI58:AI59),0)+IF('E-1-1'!$N25=3,SUM('E-1-3'!AI23,'E-1-3'!AI60:AI61),0))/1000</f>
        <v>0</v>
      </c>
    </row>
    <row r="45" spans="2:35" ht="9">
      <c r="B45" s="70"/>
      <c r="C45" s="76" t="s">
        <v>115</v>
      </c>
      <c r="D45" s="77"/>
      <c r="E45" s="78"/>
      <c r="F45" s="79"/>
      <c r="G45" s="184"/>
      <c r="H45" s="103">
        <f>'E-1-6'!H45*'E-1-1'!$E$48</f>
        <v>0</v>
      </c>
      <c r="I45" s="199">
        <f>'E-1-6'!I45*'E-1-1'!$E$48</f>
        <v>0</v>
      </c>
      <c r="J45" s="104">
        <f>'E-1-6'!J45*'E-1-1'!$E$48</f>
        <v>0</v>
      </c>
      <c r="K45" s="104">
        <f>'E-1-6'!K45*'E-1-1'!$E$48</f>
        <v>0</v>
      </c>
      <c r="L45" s="104">
        <f>'E-1-6'!L45*'E-1-1'!$E$48</f>
        <v>0</v>
      </c>
      <c r="M45" s="104">
        <f>'E-1-6'!M45*'E-1-1'!$E$48</f>
        <v>0</v>
      </c>
      <c r="N45" s="104">
        <f>'E-1-6'!N45*'E-1-1'!$E$48</f>
        <v>0</v>
      </c>
      <c r="O45" s="104">
        <f>'E-1-6'!O45*'E-1-1'!$E$48</f>
        <v>0</v>
      </c>
      <c r="P45" s="104">
        <f>'E-1-6'!P45*'E-1-1'!$E$48</f>
        <v>0</v>
      </c>
      <c r="Q45" s="104">
        <f>'E-1-6'!Q45*'E-1-1'!$E$48</f>
        <v>0</v>
      </c>
      <c r="R45" s="104">
        <f>'E-1-6'!R45*'E-1-1'!$E$48</f>
        <v>0</v>
      </c>
      <c r="S45" s="104">
        <f>'E-1-6'!S45*'E-1-1'!$E$48</f>
        <v>0</v>
      </c>
      <c r="T45" s="104">
        <f>'E-1-6'!T45*'E-1-1'!$E$48</f>
        <v>0</v>
      </c>
      <c r="U45" s="104">
        <f>'E-1-6'!U45*'E-1-1'!$E$48</f>
        <v>0</v>
      </c>
      <c r="V45" s="104">
        <f>'E-1-6'!V45*'E-1-1'!$E$48</f>
        <v>0</v>
      </c>
      <c r="W45" s="104">
        <f>'E-1-6'!W45*'E-1-1'!$E$48</f>
        <v>0</v>
      </c>
      <c r="X45" s="79">
        <f>'E-1-6'!X45*'E-1-1'!$E$48</f>
        <v>0</v>
      </c>
      <c r="Y45" s="79">
        <f>'E-1-6'!Y45*'E-1-1'!$E$48</f>
        <v>0</v>
      </c>
      <c r="Z45" s="79">
        <f>'E-1-6'!Z45*'E-1-1'!$E$48</f>
        <v>0</v>
      </c>
      <c r="AA45" s="79">
        <f>'E-1-6'!AA45*'E-1-1'!$E$48</f>
        <v>0</v>
      </c>
      <c r="AB45" s="79">
        <f>'E-1-6'!AB45*'E-1-1'!$E$48</f>
        <v>0</v>
      </c>
      <c r="AC45" s="79">
        <f>'E-1-6'!AC45*'E-1-1'!$E$48</f>
        <v>0</v>
      </c>
      <c r="AD45" s="79">
        <f>'E-1-6'!AD45*'E-1-1'!$E$48</f>
        <v>0</v>
      </c>
      <c r="AE45" s="79">
        <f>'E-1-6'!AE45*'E-1-1'!$E$48</f>
        <v>0</v>
      </c>
      <c r="AF45" s="79">
        <f>'E-1-6'!AF45*'E-1-1'!$E$48</f>
        <v>0</v>
      </c>
      <c r="AG45" s="79">
        <f>'E-1-6'!AG45*'E-1-1'!$E$48</f>
        <v>0</v>
      </c>
      <c r="AH45" s="79">
        <f>'E-1-6'!AH45*'E-1-1'!$E$48</f>
        <v>0</v>
      </c>
      <c r="AI45" s="80">
        <f>'E-1-6'!AI45*'E-1-1'!$E$48</f>
        <v>0</v>
      </c>
    </row>
    <row r="46" spans="2:35" ht="9">
      <c r="B46" s="70"/>
      <c r="C46" s="88" t="s">
        <v>71</v>
      </c>
      <c r="D46" s="89" t="s">
        <v>224</v>
      </c>
      <c r="E46" s="78"/>
      <c r="F46" s="79"/>
      <c r="G46" s="184"/>
      <c r="H46" s="78">
        <f>SUM('E-2-9'!J9)/1000</f>
        <v>0</v>
      </c>
      <c r="I46" s="79">
        <f aca="true" t="shared" si="15" ref="I46:AI46">H46</f>
        <v>0</v>
      </c>
      <c r="J46" s="79">
        <f t="shared" si="15"/>
        <v>0</v>
      </c>
      <c r="K46" s="79">
        <f t="shared" si="15"/>
        <v>0</v>
      </c>
      <c r="L46" s="79">
        <f t="shared" si="15"/>
        <v>0</v>
      </c>
      <c r="M46" s="79">
        <f t="shared" si="15"/>
        <v>0</v>
      </c>
      <c r="N46" s="79">
        <f t="shared" si="15"/>
        <v>0</v>
      </c>
      <c r="O46" s="79">
        <f t="shared" si="15"/>
        <v>0</v>
      </c>
      <c r="P46" s="79">
        <f t="shared" si="15"/>
        <v>0</v>
      </c>
      <c r="Q46" s="79">
        <f t="shared" si="15"/>
        <v>0</v>
      </c>
      <c r="R46" s="79">
        <f t="shared" si="15"/>
        <v>0</v>
      </c>
      <c r="S46" s="79">
        <f t="shared" si="15"/>
        <v>0</v>
      </c>
      <c r="T46" s="79">
        <f t="shared" si="15"/>
        <v>0</v>
      </c>
      <c r="U46" s="79">
        <f t="shared" si="15"/>
        <v>0</v>
      </c>
      <c r="V46" s="79">
        <f t="shared" si="15"/>
        <v>0</v>
      </c>
      <c r="W46" s="79">
        <f t="shared" si="15"/>
        <v>0</v>
      </c>
      <c r="X46" s="79">
        <f t="shared" si="15"/>
        <v>0</v>
      </c>
      <c r="Y46" s="79">
        <f t="shared" si="15"/>
        <v>0</v>
      </c>
      <c r="Z46" s="79">
        <f t="shared" si="15"/>
        <v>0</v>
      </c>
      <c r="AA46" s="79">
        <f t="shared" si="15"/>
        <v>0</v>
      </c>
      <c r="AB46" s="79">
        <f t="shared" si="15"/>
        <v>0</v>
      </c>
      <c r="AC46" s="79">
        <f t="shared" si="15"/>
        <v>0</v>
      </c>
      <c r="AD46" s="79">
        <f t="shared" si="15"/>
        <v>0</v>
      </c>
      <c r="AE46" s="79">
        <f t="shared" si="15"/>
        <v>0</v>
      </c>
      <c r="AF46" s="79">
        <f t="shared" si="15"/>
        <v>0</v>
      </c>
      <c r="AG46" s="79">
        <f t="shared" si="15"/>
        <v>0</v>
      </c>
      <c r="AH46" s="79">
        <f t="shared" si="15"/>
        <v>0</v>
      </c>
      <c r="AI46" s="80">
        <f t="shared" si="15"/>
        <v>0</v>
      </c>
    </row>
    <row r="47" spans="2:35" ht="9">
      <c r="B47" s="70"/>
      <c r="C47" s="86"/>
      <c r="D47" s="89" t="s">
        <v>225</v>
      </c>
      <c r="E47" s="78"/>
      <c r="F47" s="79"/>
      <c r="G47" s="184"/>
      <c r="H47" s="78">
        <f>SUM('E-2-9'!J10)/1000</f>
        <v>0</v>
      </c>
      <c r="I47" s="79">
        <f aca="true" t="shared" si="16" ref="I47:AI47">H47</f>
        <v>0</v>
      </c>
      <c r="J47" s="79">
        <f t="shared" si="16"/>
        <v>0</v>
      </c>
      <c r="K47" s="79">
        <f t="shared" si="16"/>
        <v>0</v>
      </c>
      <c r="L47" s="79">
        <f t="shared" si="16"/>
        <v>0</v>
      </c>
      <c r="M47" s="79">
        <f t="shared" si="16"/>
        <v>0</v>
      </c>
      <c r="N47" s="79">
        <f t="shared" si="16"/>
        <v>0</v>
      </c>
      <c r="O47" s="79">
        <f t="shared" si="16"/>
        <v>0</v>
      </c>
      <c r="P47" s="79">
        <f t="shared" si="16"/>
        <v>0</v>
      </c>
      <c r="Q47" s="79">
        <f t="shared" si="16"/>
        <v>0</v>
      </c>
      <c r="R47" s="79">
        <f t="shared" si="16"/>
        <v>0</v>
      </c>
      <c r="S47" s="79">
        <f t="shared" si="16"/>
        <v>0</v>
      </c>
      <c r="T47" s="79">
        <f t="shared" si="16"/>
        <v>0</v>
      </c>
      <c r="U47" s="79">
        <f t="shared" si="16"/>
        <v>0</v>
      </c>
      <c r="V47" s="79">
        <f t="shared" si="16"/>
        <v>0</v>
      </c>
      <c r="W47" s="79">
        <f t="shared" si="16"/>
        <v>0</v>
      </c>
      <c r="X47" s="79">
        <f t="shared" si="16"/>
        <v>0</v>
      </c>
      <c r="Y47" s="79">
        <f t="shared" si="16"/>
        <v>0</v>
      </c>
      <c r="Z47" s="79">
        <f t="shared" si="16"/>
        <v>0</v>
      </c>
      <c r="AA47" s="79">
        <f t="shared" si="16"/>
        <v>0</v>
      </c>
      <c r="AB47" s="79">
        <f t="shared" si="16"/>
        <v>0</v>
      </c>
      <c r="AC47" s="79">
        <f t="shared" si="16"/>
        <v>0</v>
      </c>
      <c r="AD47" s="79">
        <f t="shared" si="16"/>
        <v>0</v>
      </c>
      <c r="AE47" s="79">
        <f t="shared" si="16"/>
        <v>0</v>
      </c>
      <c r="AF47" s="79">
        <f t="shared" si="16"/>
        <v>0</v>
      </c>
      <c r="AG47" s="79">
        <f t="shared" si="16"/>
        <v>0</v>
      </c>
      <c r="AH47" s="79">
        <f t="shared" si="16"/>
        <v>0</v>
      </c>
      <c r="AI47" s="80">
        <f t="shared" si="16"/>
        <v>0</v>
      </c>
    </row>
    <row r="48" spans="2:35" ht="9">
      <c r="B48" s="70"/>
      <c r="C48" s="86"/>
      <c r="D48" s="89" t="s">
        <v>231</v>
      </c>
      <c r="E48" s="78"/>
      <c r="F48" s="79"/>
      <c r="G48" s="184"/>
      <c r="H48" s="78">
        <f>SUM('E-2-9'!J11)/1000</f>
        <v>0</v>
      </c>
      <c r="I48" s="79">
        <f aca="true" t="shared" si="17" ref="I48:AI48">H48</f>
        <v>0</v>
      </c>
      <c r="J48" s="79">
        <f t="shared" si="17"/>
        <v>0</v>
      </c>
      <c r="K48" s="79">
        <f t="shared" si="17"/>
        <v>0</v>
      </c>
      <c r="L48" s="79">
        <f t="shared" si="17"/>
        <v>0</v>
      </c>
      <c r="M48" s="79">
        <f t="shared" si="17"/>
        <v>0</v>
      </c>
      <c r="N48" s="79">
        <f t="shared" si="17"/>
        <v>0</v>
      </c>
      <c r="O48" s="79">
        <f t="shared" si="17"/>
        <v>0</v>
      </c>
      <c r="P48" s="79">
        <f t="shared" si="17"/>
        <v>0</v>
      </c>
      <c r="Q48" s="79">
        <f t="shared" si="17"/>
        <v>0</v>
      </c>
      <c r="R48" s="79">
        <f t="shared" si="17"/>
        <v>0</v>
      </c>
      <c r="S48" s="79">
        <f t="shared" si="17"/>
        <v>0</v>
      </c>
      <c r="T48" s="79">
        <f t="shared" si="17"/>
        <v>0</v>
      </c>
      <c r="U48" s="79">
        <f t="shared" si="17"/>
        <v>0</v>
      </c>
      <c r="V48" s="79">
        <f t="shared" si="17"/>
        <v>0</v>
      </c>
      <c r="W48" s="79">
        <f t="shared" si="17"/>
        <v>0</v>
      </c>
      <c r="X48" s="79">
        <f t="shared" si="17"/>
        <v>0</v>
      </c>
      <c r="Y48" s="79">
        <f t="shared" si="17"/>
        <v>0</v>
      </c>
      <c r="Z48" s="79">
        <f t="shared" si="17"/>
        <v>0</v>
      </c>
      <c r="AA48" s="79">
        <f t="shared" si="17"/>
        <v>0</v>
      </c>
      <c r="AB48" s="79">
        <f t="shared" si="17"/>
        <v>0</v>
      </c>
      <c r="AC48" s="79">
        <f t="shared" si="17"/>
        <v>0</v>
      </c>
      <c r="AD48" s="79">
        <f t="shared" si="17"/>
        <v>0</v>
      </c>
      <c r="AE48" s="79">
        <f t="shared" si="17"/>
        <v>0</v>
      </c>
      <c r="AF48" s="79">
        <f t="shared" si="17"/>
        <v>0</v>
      </c>
      <c r="AG48" s="79">
        <f t="shared" si="17"/>
        <v>0</v>
      </c>
      <c r="AH48" s="79">
        <f t="shared" si="17"/>
        <v>0</v>
      </c>
      <c r="AI48" s="80">
        <f t="shared" si="17"/>
        <v>0</v>
      </c>
    </row>
    <row r="49" spans="2:35" ht="9">
      <c r="B49" s="70"/>
      <c r="C49" s="86"/>
      <c r="D49" s="89" t="s">
        <v>232</v>
      </c>
      <c r="E49" s="78"/>
      <c r="F49" s="79"/>
      <c r="G49" s="184"/>
      <c r="H49" s="78">
        <f>SUM('E-2-9'!J12)/1000</f>
        <v>0</v>
      </c>
      <c r="I49" s="79">
        <f aca="true" t="shared" si="18" ref="I49:AI49">H49</f>
        <v>0</v>
      </c>
      <c r="J49" s="79">
        <f t="shared" si="18"/>
        <v>0</v>
      </c>
      <c r="K49" s="79">
        <f t="shared" si="18"/>
        <v>0</v>
      </c>
      <c r="L49" s="79">
        <f t="shared" si="18"/>
        <v>0</v>
      </c>
      <c r="M49" s="79">
        <f t="shared" si="18"/>
        <v>0</v>
      </c>
      <c r="N49" s="79">
        <f t="shared" si="18"/>
        <v>0</v>
      </c>
      <c r="O49" s="79">
        <f t="shared" si="18"/>
        <v>0</v>
      </c>
      <c r="P49" s="79">
        <f t="shared" si="18"/>
        <v>0</v>
      </c>
      <c r="Q49" s="79">
        <f t="shared" si="18"/>
        <v>0</v>
      </c>
      <c r="R49" s="79">
        <f t="shared" si="18"/>
        <v>0</v>
      </c>
      <c r="S49" s="79">
        <f t="shared" si="18"/>
        <v>0</v>
      </c>
      <c r="T49" s="79">
        <f t="shared" si="18"/>
        <v>0</v>
      </c>
      <c r="U49" s="79">
        <f t="shared" si="18"/>
        <v>0</v>
      </c>
      <c r="V49" s="79">
        <f t="shared" si="18"/>
        <v>0</v>
      </c>
      <c r="W49" s="79">
        <f t="shared" si="18"/>
        <v>0</v>
      </c>
      <c r="X49" s="79">
        <f t="shared" si="18"/>
        <v>0</v>
      </c>
      <c r="Y49" s="79">
        <f t="shared" si="18"/>
        <v>0</v>
      </c>
      <c r="Z49" s="79">
        <f t="shared" si="18"/>
        <v>0</v>
      </c>
      <c r="AA49" s="79">
        <f t="shared" si="18"/>
        <v>0</v>
      </c>
      <c r="AB49" s="79">
        <f t="shared" si="18"/>
        <v>0</v>
      </c>
      <c r="AC49" s="79">
        <f t="shared" si="18"/>
        <v>0</v>
      </c>
      <c r="AD49" s="79">
        <f t="shared" si="18"/>
        <v>0</v>
      </c>
      <c r="AE49" s="79">
        <f t="shared" si="18"/>
        <v>0</v>
      </c>
      <c r="AF49" s="79">
        <f t="shared" si="18"/>
        <v>0</v>
      </c>
      <c r="AG49" s="79">
        <f t="shared" si="18"/>
        <v>0</v>
      </c>
      <c r="AH49" s="79">
        <f t="shared" si="18"/>
        <v>0</v>
      </c>
      <c r="AI49" s="80">
        <f t="shared" si="18"/>
        <v>0</v>
      </c>
    </row>
    <row r="50" spans="2:35" ht="9">
      <c r="B50" s="70"/>
      <c r="C50" s="86"/>
      <c r="D50" s="89" t="s">
        <v>233</v>
      </c>
      <c r="E50" s="78"/>
      <c r="F50" s="79"/>
      <c r="G50" s="184"/>
      <c r="H50" s="78">
        <f>SUM('E-2-9'!J13)/1000</f>
        <v>0</v>
      </c>
      <c r="I50" s="79">
        <f aca="true" t="shared" si="19" ref="I50:AI50">H50</f>
        <v>0</v>
      </c>
      <c r="J50" s="79">
        <f t="shared" si="19"/>
        <v>0</v>
      </c>
      <c r="K50" s="79">
        <f t="shared" si="19"/>
        <v>0</v>
      </c>
      <c r="L50" s="79">
        <f t="shared" si="19"/>
        <v>0</v>
      </c>
      <c r="M50" s="79">
        <f t="shared" si="19"/>
        <v>0</v>
      </c>
      <c r="N50" s="79">
        <f t="shared" si="19"/>
        <v>0</v>
      </c>
      <c r="O50" s="79">
        <f t="shared" si="19"/>
        <v>0</v>
      </c>
      <c r="P50" s="79">
        <f t="shared" si="19"/>
        <v>0</v>
      </c>
      <c r="Q50" s="79">
        <f t="shared" si="19"/>
        <v>0</v>
      </c>
      <c r="R50" s="79">
        <f t="shared" si="19"/>
        <v>0</v>
      </c>
      <c r="S50" s="79">
        <f t="shared" si="19"/>
        <v>0</v>
      </c>
      <c r="T50" s="79">
        <f t="shared" si="19"/>
        <v>0</v>
      </c>
      <c r="U50" s="79">
        <f t="shared" si="19"/>
        <v>0</v>
      </c>
      <c r="V50" s="79">
        <f t="shared" si="19"/>
        <v>0</v>
      </c>
      <c r="W50" s="79">
        <f t="shared" si="19"/>
        <v>0</v>
      </c>
      <c r="X50" s="79">
        <f t="shared" si="19"/>
        <v>0</v>
      </c>
      <c r="Y50" s="79">
        <f t="shared" si="19"/>
        <v>0</v>
      </c>
      <c r="Z50" s="79">
        <f t="shared" si="19"/>
        <v>0</v>
      </c>
      <c r="AA50" s="79">
        <f t="shared" si="19"/>
        <v>0</v>
      </c>
      <c r="AB50" s="79">
        <f t="shared" si="19"/>
        <v>0</v>
      </c>
      <c r="AC50" s="79">
        <f t="shared" si="19"/>
        <v>0</v>
      </c>
      <c r="AD50" s="79">
        <f t="shared" si="19"/>
        <v>0</v>
      </c>
      <c r="AE50" s="79">
        <f t="shared" si="19"/>
        <v>0</v>
      </c>
      <c r="AF50" s="79">
        <f t="shared" si="19"/>
        <v>0</v>
      </c>
      <c r="AG50" s="79">
        <f t="shared" si="19"/>
        <v>0</v>
      </c>
      <c r="AH50" s="79">
        <f t="shared" si="19"/>
        <v>0</v>
      </c>
      <c r="AI50" s="80">
        <f t="shared" si="19"/>
        <v>0</v>
      </c>
    </row>
    <row r="51" spans="2:35" ht="9">
      <c r="B51" s="70"/>
      <c r="C51" s="86"/>
      <c r="D51" s="89" t="s">
        <v>5</v>
      </c>
      <c r="E51" s="78"/>
      <c r="F51" s="79"/>
      <c r="G51" s="184"/>
      <c r="H51" s="78">
        <f>SUM('E-2-9'!J14)/1000</f>
        <v>0</v>
      </c>
      <c r="I51" s="79">
        <f aca="true" t="shared" si="20" ref="I51:AI51">H51</f>
        <v>0</v>
      </c>
      <c r="J51" s="79">
        <f t="shared" si="20"/>
        <v>0</v>
      </c>
      <c r="K51" s="79">
        <f t="shared" si="20"/>
        <v>0</v>
      </c>
      <c r="L51" s="79">
        <f t="shared" si="20"/>
        <v>0</v>
      </c>
      <c r="M51" s="79">
        <f t="shared" si="20"/>
        <v>0</v>
      </c>
      <c r="N51" s="79">
        <f t="shared" si="20"/>
        <v>0</v>
      </c>
      <c r="O51" s="79">
        <f t="shared" si="20"/>
        <v>0</v>
      </c>
      <c r="P51" s="79">
        <f t="shared" si="20"/>
        <v>0</v>
      </c>
      <c r="Q51" s="79">
        <f t="shared" si="20"/>
        <v>0</v>
      </c>
      <c r="R51" s="79">
        <f t="shared" si="20"/>
        <v>0</v>
      </c>
      <c r="S51" s="79">
        <f t="shared" si="20"/>
        <v>0</v>
      </c>
      <c r="T51" s="79">
        <f t="shared" si="20"/>
        <v>0</v>
      </c>
      <c r="U51" s="79">
        <f t="shared" si="20"/>
        <v>0</v>
      </c>
      <c r="V51" s="79">
        <f t="shared" si="20"/>
        <v>0</v>
      </c>
      <c r="W51" s="79">
        <f t="shared" si="20"/>
        <v>0</v>
      </c>
      <c r="X51" s="79">
        <f t="shared" si="20"/>
        <v>0</v>
      </c>
      <c r="Y51" s="79">
        <f t="shared" si="20"/>
        <v>0</v>
      </c>
      <c r="Z51" s="79">
        <f t="shared" si="20"/>
        <v>0</v>
      </c>
      <c r="AA51" s="79">
        <f t="shared" si="20"/>
        <v>0</v>
      </c>
      <c r="AB51" s="79">
        <f t="shared" si="20"/>
        <v>0</v>
      </c>
      <c r="AC51" s="79">
        <f t="shared" si="20"/>
        <v>0</v>
      </c>
      <c r="AD51" s="79">
        <f t="shared" si="20"/>
        <v>0</v>
      </c>
      <c r="AE51" s="79">
        <f t="shared" si="20"/>
        <v>0</v>
      </c>
      <c r="AF51" s="79">
        <f t="shared" si="20"/>
        <v>0</v>
      </c>
      <c r="AG51" s="79">
        <f t="shared" si="20"/>
        <v>0</v>
      </c>
      <c r="AH51" s="79">
        <f t="shared" si="20"/>
        <v>0</v>
      </c>
      <c r="AI51" s="80">
        <f t="shared" si="20"/>
        <v>0</v>
      </c>
    </row>
    <row r="52" spans="2:35" ht="9">
      <c r="B52" s="70"/>
      <c r="C52" s="86"/>
      <c r="D52" s="89" t="s">
        <v>361</v>
      </c>
      <c r="E52" s="78"/>
      <c r="F52" s="79"/>
      <c r="G52" s="184"/>
      <c r="H52" s="78">
        <f>SUM('E-2-9'!J15)/1000</f>
        <v>0</v>
      </c>
      <c r="I52" s="79">
        <f aca="true" t="shared" si="21" ref="I52:AI53">H52</f>
        <v>0</v>
      </c>
      <c r="J52" s="79">
        <f t="shared" si="21"/>
        <v>0</v>
      </c>
      <c r="K52" s="79">
        <f t="shared" si="21"/>
        <v>0</v>
      </c>
      <c r="L52" s="79">
        <f t="shared" si="21"/>
        <v>0</v>
      </c>
      <c r="M52" s="79">
        <f t="shared" si="21"/>
        <v>0</v>
      </c>
      <c r="N52" s="79">
        <f t="shared" si="21"/>
        <v>0</v>
      </c>
      <c r="O52" s="79">
        <f t="shared" si="21"/>
        <v>0</v>
      </c>
      <c r="P52" s="79">
        <f t="shared" si="21"/>
        <v>0</v>
      </c>
      <c r="Q52" s="79">
        <f t="shared" si="21"/>
        <v>0</v>
      </c>
      <c r="R52" s="79">
        <f t="shared" si="21"/>
        <v>0</v>
      </c>
      <c r="S52" s="79">
        <f t="shared" si="21"/>
        <v>0</v>
      </c>
      <c r="T52" s="79">
        <f t="shared" si="21"/>
        <v>0</v>
      </c>
      <c r="U52" s="79">
        <f t="shared" si="21"/>
        <v>0</v>
      </c>
      <c r="V52" s="79">
        <f t="shared" si="21"/>
        <v>0</v>
      </c>
      <c r="W52" s="79">
        <f t="shared" si="21"/>
        <v>0</v>
      </c>
      <c r="X52" s="79">
        <f t="shared" si="21"/>
        <v>0</v>
      </c>
      <c r="Y52" s="79">
        <f t="shared" si="21"/>
        <v>0</v>
      </c>
      <c r="Z52" s="79">
        <f t="shared" si="21"/>
        <v>0</v>
      </c>
      <c r="AA52" s="79">
        <f t="shared" si="21"/>
        <v>0</v>
      </c>
      <c r="AB52" s="79">
        <f t="shared" si="21"/>
        <v>0</v>
      </c>
      <c r="AC52" s="79">
        <f t="shared" si="21"/>
        <v>0</v>
      </c>
      <c r="AD52" s="79">
        <f t="shared" si="21"/>
        <v>0</v>
      </c>
      <c r="AE52" s="79">
        <f t="shared" si="21"/>
        <v>0</v>
      </c>
      <c r="AF52" s="79">
        <f t="shared" si="21"/>
        <v>0</v>
      </c>
      <c r="AG52" s="79">
        <f t="shared" si="21"/>
        <v>0</v>
      </c>
      <c r="AH52" s="79">
        <f t="shared" si="21"/>
        <v>0</v>
      </c>
      <c r="AI52" s="80">
        <f t="shared" si="21"/>
        <v>0</v>
      </c>
    </row>
    <row r="53" spans="2:35" ht="9">
      <c r="B53" s="70"/>
      <c r="C53" s="407"/>
      <c r="D53" s="89" t="s">
        <v>360</v>
      </c>
      <c r="E53" s="78"/>
      <c r="F53" s="79"/>
      <c r="G53" s="184"/>
      <c r="H53" s="78">
        <f>SUM('E-2-9'!J16)/1000</f>
        <v>0</v>
      </c>
      <c r="I53" s="79">
        <f t="shared" si="21"/>
        <v>0</v>
      </c>
      <c r="J53" s="79">
        <f t="shared" si="21"/>
        <v>0</v>
      </c>
      <c r="K53" s="79">
        <f t="shared" si="21"/>
        <v>0</v>
      </c>
      <c r="L53" s="79">
        <f t="shared" si="21"/>
        <v>0</v>
      </c>
      <c r="M53" s="79">
        <f t="shared" si="21"/>
        <v>0</v>
      </c>
      <c r="N53" s="79">
        <f t="shared" si="21"/>
        <v>0</v>
      </c>
      <c r="O53" s="79">
        <f t="shared" si="21"/>
        <v>0</v>
      </c>
      <c r="P53" s="79">
        <f t="shared" si="21"/>
        <v>0</v>
      </c>
      <c r="Q53" s="79">
        <f t="shared" si="21"/>
        <v>0</v>
      </c>
      <c r="R53" s="79">
        <f t="shared" si="21"/>
        <v>0</v>
      </c>
      <c r="S53" s="79">
        <f t="shared" si="21"/>
        <v>0</v>
      </c>
      <c r="T53" s="79">
        <f t="shared" si="21"/>
        <v>0</v>
      </c>
      <c r="U53" s="79">
        <f t="shared" si="21"/>
        <v>0</v>
      </c>
      <c r="V53" s="79">
        <f t="shared" si="21"/>
        <v>0</v>
      </c>
      <c r="W53" s="79">
        <f t="shared" si="21"/>
        <v>0</v>
      </c>
      <c r="X53" s="79">
        <f t="shared" si="21"/>
        <v>0</v>
      </c>
      <c r="Y53" s="79">
        <f t="shared" si="21"/>
        <v>0</v>
      </c>
      <c r="Z53" s="79">
        <f t="shared" si="21"/>
        <v>0</v>
      </c>
      <c r="AA53" s="79">
        <f t="shared" si="21"/>
        <v>0</v>
      </c>
      <c r="AB53" s="79">
        <f t="shared" si="21"/>
        <v>0</v>
      </c>
      <c r="AC53" s="79">
        <f t="shared" si="21"/>
        <v>0</v>
      </c>
      <c r="AD53" s="79">
        <f t="shared" si="21"/>
        <v>0</v>
      </c>
      <c r="AE53" s="79">
        <f t="shared" si="21"/>
        <v>0</v>
      </c>
      <c r="AF53" s="79">
        <f t="shared" si="21"/>
        <v>0</v>
      </c>
      <c r="AG53" s="79">
        <f t="shared" si="21"/>
        <v>0</v>
      </c>
      <c r="AH53" s="79">
        <f t="shared" si="21"/>
        <v>0</v>
      </c>
      <c r="AI53" s="80">
        <f t="shared" si="21"/>
        <v>0</v>
      </c>
    </row>
    <row r="54" spans="2:35" ht="9">
      <c r="B54" s="70"/>
      <c r="C54" s="88" t="s">
        <v>75</v>
      </c>
      <c r="D54" s="89" t="s">
        <v>224</v>
      </c>
      <c r="E54" s="78"/>
      <c r="F54" s="79"/>
      <c r="G54" s="184"/>
      <c r="H54" s="78">
        <f>SUM('E-2-9'!J17)/1000</f>
        <v>0</v>
      </c>
      <c r="I54" s="79">
        <f aca="true" t="shared" si="22" ref="I54:AI54">H54</f>
        <v>0</v>
      </c>
      <c r="J54" s="79">
        <f t="shared" si="22"/>
        <v>0</v>
      </c>
      <c r="K54" s="79">
        <f t="shared" si="22"/>
        <v>0</v>
      </c>
      <c r="L54" s="79">
        <f t="shared" si="22"/>
        <v>0</v>
      </c>
      <c r="M54" s="79">
        <f t="shared" si="22"/>
        <v>0</v>
      </c>
      <c r="N54" s="79">
        <f t="shared" si="22"/>
        <v>0</v>
      </c>
      <c r="O54" s="79">
        <f t="shared" si="22"/>
        <v>0</v>
      </c>
      <c r="P54" s="79">
        <f t="shared" si="22"/>
        <v>0</v>
      </c>
      <c r="Q54" s="79">
        <f t="shared" si="22"/>
        <v>0</v>
      </c>
      <c r="R54" s="79">
        <f t="shared" si="22"/>
        <v>0</v>
      </c>
      <c r="S54" s="79">
        <f t="shared" si="22"/>
        <v>0</v>
      </c>
      <c r="T54" s="79">
        <f t="shared" si="22"/>
        <v>0</v>
      </c>
      <c r="U54" s="79">
        <f t="shared" si="22"/>
        <v>0</v>
      </c>
      <c r="V54" s="79">
        <f t="shared" si="22"/>
        <v>0</v>
      </c>
      <c r="W54" s="79">
        <f t="shared" si="22"/>
        <v>0</v>
      </c>
      <c r="X54" s="79">
        <f t="shared" si="22"/>
        <v>0</v>
      </c>
      <c r="Y54" s="79">
        <f t="shared" si="22"/>
        <v>0</v>
      </c>
      <c r="Z54" s="79">
        <f t="shared" si="22"/>
        <v>0</v>
      </c>
      <c r="AA54" s="79">
        <f t="shared" si="22"/>
        <v>0</v>
      </c>
      <c r="AB54" s="79">
        <f t="shared" si="22"/>
        <v>0</v>
      </c>
      <c r="AC54" s="79">
        <f t="shared" si="22"/>
        <v>0</v>
      </c>
      <c r="AD54" s="79">
        <f t="shared" si="22"/>
        <v>0</v>
      </c>
      <c r="AE54" s="79">
        <f t="shared" si="22"/>
        <v>0</v>
      </c>
      <c r="AF54" s="79">
        <f t="shared" si="22"/>
        <v>0</v>
      </c>
      <c r="AG54" s="79">
        <f t="shared" si="22"/>
        <v>0</v>
      </c>
      <c r="AH54" s="79">
        <f t="shared" si="22"/>
        <v>0</v>
      </c>
      <c r="AI54" s="80">
        <f t="shared" si="22"/>
        <v>0</v>
      </c>
    </row>
    <row r="55" spans="2:35" ht="9">
      <c r="B55" s="70"/>
      <c r="C55" s="86"/>
      <c r="D55" s="89" t="s">
        <v>225</v>
      </c>
      <c r="E55" s="78"/>
      <c r="F55" s="79"/>
      <c r="G55" s="184"/>
      <c r="H55" s="78">
        <f>SUM('E-2-9'!J18)/1000</f>
        <v>0</v>
      </c>
      <c r="I55" s="79">
        <f aca="true" t="shared" si="23" ref="I55:AI55">H55</f>
        <v>0</v>
      </c>
      <c r="J55" s="79">
        <f t="shared" si="23"/>
        <v>0</v>
      </c>
      <c r="K55" s="79">
        <f t="shared" si="23"/>
        <v>0</v>
      </c>
      <c r="L55" s="79">
        <f t="shared" si="23"/>
        <v>0</v>
      </c>
      <c r="M55" s="79">
        <f t="shared" si="23"/>
        <v>0</v>
      </c>
      <c r="N55" s="79">
        <f t="shared" si="23"/>
        <v>0</v>
      </c>
      <c r="O55" s="79">
        <f t="shared" si="23"/>
        <v>0</v>
      </c>
      <c r="P55" s="79">
        <f t="shared" si="23"/>
        <v>0</v>
      </c>
      <c r="Q55" s="79">
        <f t="shared" si="23"/>
        <v>0</v>
      </c>
      <c r="R55" s="79">
        <f t="shared" si="23"/>
        <v>0</v>
      </c>
      <c r="S55" s="79">
        <f t="shared" si="23"/>
        <v>0</v>
      </c>
      <c r="T55" s="79">
        <f t="shared" si="23"/>
        <v>0</v>
      </c>
      <c r="U55" s="79">
        <f t="shared" si="23"/>
        <v>0</v>
      </c>
      <c r="V55" s="79">
        <f t="shared" si="23"/>
        <v>0</v>
      </c>
      <c r="W55" s="79">
        <f t="shared" si="23"/>
        <v>0</v>
      </c>
      <c r="X55" s="79">
        <f t="shared" si="23"/>
        <v>0</v>
      </c>
      <c r="Y55" s="79">
        <f t="shared" si="23"/>
        <v>0</v>
      </c>
      <c r="Z55" s="79">
        <f t="shared" si="23"/>
        <v>0</v>
      </c>
      <c r="AA55" s="79">
        <f t="shared" si="23"/>
        <v>0</v>
      </c>
      <c r="AB55" s="79">
        <f t="shared" si="23"/>
        <v>0</v>
      </c>
      <c r="AC55" s="79">
        <f t="shared" si="23"/>
        <v>0</v>
      </c>
      <c r="AD55" s="79">
        <f t="shared" si="23"/>
        <v>0</v>
      </c>
      <c r="AE55" s="79">
        <f t="shared" si="23"/>
        <v>0</v>
      </c>
      <c r="AF55" s="79">
        <f t="shared" si="23"/>
        <v>0</v>
      </c>
      <c r="AG55" s="79">
        <f t="shared" si="23"/>
        <v>0</v>
      </c>
      <c r="AH55" s="79">
        <f t="shared" si="23"/>
        <v>0</v>
      </c>
      <c r="AI55" s="80">
        <f t="shared" si="23"/>
        <v>0</v>
      </c>
    </row>
    <row r="56" spans="2:35" ht="9">
      <c r="B56" s="70"/>
      <c r="C56" s="86"/>
      <c r="D56" s="89" t="s">
        <v>231</v>
      </c>
      <c r="E56" s="78"/>
      <c r="F56" s="79"/>
      <c r="G56" s="184"/>
      <c r="H56" s="78">
        <f>SUM('E-2-9'!J19)/1000</f>
        <v>0</v>
      </c>
      <c r="I56" s="79">
        <f aca="true" t="shared" si="24" ref="I56:AI56">H56</f>
        <v>0</v>
      </c>
      <c r="J56" s="79">
        <f t="shared" si="24"/>
        <v>0</v>
      </c>
      <c r="K56" s="79">
        <f t="shared" si="24"/>
        <v>0</v>
      </c>
      <c r="L56" s="79">
        <f t="shared" si="24"/>
        <v>0</v>
      </c>
      <c r="M56" s="79">
        <f t="shared" si="24"/>
        <v>0</v>
      </c>
      <c r="N56" s="79">
        <f t="shared" si="24"/>
        <v>0</v>
      </c>
      <c r="O56" s="79">
        <f t="shared" si="24"/>
        <v>0</v>
      </c>
      <c r="P56" s="79">
        <f t="shared" si="24"/>
        <v>0</v>
      </c>
      <c r="Q56" s="79">
        <f t="shared" si="24"/>
        <v>0</v>
      </c>
      <c r="R56" s="79">
        <f t="shared" si="24"/>
        <v>0</v>
      </c>
      <c r="S56" s="79">
        <f t="shared" si="24"/>
        <v>0</v>
      </c>
      <c r="T56" s="79">
        <f t="shared" si="24"/>
        <v>0</v>
      </c>
      <c r="U56" s="79">
        <f t="shared" si="24"/>
        <v>0</v>
      </c>
      <c r="V56" s="79">
        <f t="shared" si="24"/>
        <v>0</v>
      </c>
      <c r="W56" s="79">
        <f t="shared" si="24"/>
        <v>0</v>
      </c>
      <c r="X56" s="79">
        <f t="shared" si="24"/>
        <v>0</v>
      </c>
      <c r="Y56" s="79">
        <f t="shared" si="24"/>
        <v>0</v>
      </c>
      <c r="Z56" s="79">
        <f t="shared" si="24"/>
        <v>0</v>
      </c>
      <c r="AA56" s="79">
        <f t="shared" si="24"/>
        <v>0</v>
      </c>
      <c r="AB56" s="79">
        <f t="shared" si="24"/>
        <v>0</v>
      </c>
      <c r="AC56" s="79">
        <f t="shared" si="24"/>
        <v>0</v>
      </c>
      <c r="AD56" s="79">
        <f t="shared" si="24"/>
        <v>0</v>
      </c>
      <c r="AE56" s="79">
        <f t="shared" si="24"/>
        <v>0</v>
      </c>
      <c r="AF56" s="79">
        <f t="shared" si="24"/>
        <v>0</v>
      </c>
      <c r="AG56" s="79">
        <f t="shared" si="24"/>
        <v>0</v>
      </c>
      <c r="AH56" s="79">
        <f t="shared" si="24"/>
        <v>0</v>
      </c>
      <c r="AI56" s="80">
        <f t="shared" si="24"/>
        <v>0</v>
      </c>
    </row>
    <row r="57" spans="2:35" ht="9">
      <c r="B57" s="70"/>
      <c r="C57" s="86"/>
      <c r="D57" s="89" t="s">
        <v>232</v>
      </c>
      <c r="E57" s="78"/>
      <c r="F57" s="79"/>
      <c r="G57" s="184"/>
      <c r="H57" s="78">
        <f>SUM('E-2-9'!J20)/1000</f>
        <v>0</v>
      </c>
      <c r="I57" s="79">
        <f aca="true" t="shared" si="25" ref="I57:AI57">H57</f>
        <v>0</v>
      </c>
      <c r="J57" s="79">
        <f t="shared" si="25"/>
        <v>0</v>
      </c>
      <c r="K57" s="79">
        <f t="shared" si="25"/>
        <v>0</v>
      </c>
      <c r="L57" s="79">
        <f t="shared" si="25"/>
        <v>0</v>
      </c>
      <c r="M57" s="79">
        <f t="shared" si="25"/>
        <v>0</v>
      </c>
      <c r="N57" s="79">
        <f t="shared" si="25"/>
        <v>0</v>
      </c>
      <c r="O57" s="79">
        <f t="shared" si="25"/>
        <v>0</v>
      </c>
      <c r="P57" s="79">
        <f t="shared" si="25"/>
        <v>0</v>
      </c>
      <c r="Q57" s="79">
        <f t="shared" si="25"/>
        <v>0</v>
      </c>
      <c r="R57" s="79">
        <f t="shared" si="25"/>
        <v>0</v>
      </c>
      <c r="S57" s="79">
        <f t="shared" si="25"/>
        <v>0</v>
      </c>
      <c r="T57" s="79">
        <f t="shared" si="25"/>
        <v>0</v>
      </c>
      <c r="U57" s="79">
        <f t="shared" si="25"/>
        <v>0</v>
      </c>
      <c r="V57" s="79">
        <f t="shared" si="25"/>
        <v>0</v>
      </c>
      <c r="W57" s="79">
        <f t="shared" si="25"/>
        <v>0</v>
      </c>
      <c r="X57" s="79">
        <f t="shared" si="25"/>
        <v>0</v>
      </c>
      <c r="Y57" s="79">
        <f t="shared" si="25"/>
        <v>0</v>
      </c>
      <c r="Z57" s="79">
        <f t="shared" si="25"/>
        <v>0</v>
      </c>
      <c r="AA57" s="79">
        <f t="shared" si="25"/>
        <v>0</v>
      </c>
      <c r="AB57" s="79">
        <f t="shared" si="25"/>
        <v>0</v>
      </c>
      <c r="AC57" s="79">
        <f t="shared" si="25"/>
        <v>0</v>
      </c>
      <c r="AD57" s="79">
        <f t="shared" si="25"/>
        <v>0</v>
      </c>
      <c r="AE57" s="79">
        <f t="shared" si="25"/>
        <v>0</v>
      </c>
      <c r="AF57" s="79">
        <f t="shared" si="25"/>
        <v>0</v>
      </c>
      <c r="AG57" s="79">
        <f t="shared" si="25"/>
        <v>0</v>
      </c>
      <c r="AH57" s="79">
        <f t="shared" si="25"/>
        <v>0</v>
      </c>
      <c r="AI57" s="80">
        <f t="shared" si="25"/>
        <v>0</v>
      </c>
    </row>
    <row r="58" spans="2:35" ht="9">
      <c r="B58" s="70"/>
      <c r="C58" s="86"/>
      <c r="D58" s="89" t="s">
        <v>233</v>
      </c>
      <c r="E58" s="78"/>
      <c r="F58" s="79"/>
      <c r="G58" s="184"/>
      <c r="H58" s="78">
        <f>SUM('E-2-9'!J21)/1000</f>
        <v>0</v>
      </c>
      <c r="I58" s="79">
        <f aca="true" t="shared" si="26" ref="I58:AI58">H58</f>
        <v>0</v>
      </c>
      <c r="J58" s="79">
        <f t="shared" si="26"/>
        <v>0</v>
      </c>
      <c r="K58" s="79">
        <f t="shared" si="26"/>
        <v>0</v>
      </c>
      <c r="L58" s="79">
        <f t="shared" si="26"/>
        <v>0</v>
      </c>
      <c r="M58" s="79">
        <f t="shared" si="26"/>
        <v>0</v>
      </c>
      <c r="N58" s="79">
        <f t="shared" si="26"/>
        <v>0</v>
      </c>
      <c r="O58" s="79">
        <f t="shared" si="26"/>
        <v>0</v>
      </c>
      <c r="P58" s="79">
        <f t="shared" si="26"/>
        <v>0</v>
      </c>
      <c r="Q58" s="79">
        <f t="shared" si="26"/>
        <v>0</v>
      </c>
      <c r="R58" s="79">
        <f t="shared" si="26"/>
        <v>0</v>
      </c>
      <c r="S58" s="79">
        <f t="shared" si="26"/>
        <v>0</v>
      </c>
      <c r="T58" s="79">
        <f t="shared" si="26"/>
        <v>0</v>
      </c>
      <c r="U58" s="79">
        <f t="shared" si="26"/>
        <v>0</v>
      </c>
      <c r="V58" s="79">
        <f t="shared" si="26"/>
        <v>0</v>
      </c>
      <c r="W58" s="79">
        <f t="shared" si="26"/>
        <v>0</v>
      </c>
      <c r="X58" s="79">
        <f t="shared" si="26"/>
        <v>0</v>
      </c>
      <c r="Y58" s="79">
        <f t="shared" si="26"/>
        <v>0</v>
      </c>
      <c r="Z58" s="79">
        <f t="shared" si="26"/>
        <v>0</v>
      </c>
      <c r="AA58" s="79">
        <f t="shared" si="26"/>
        <v>0</v>
      </c>
      <c r="AB58" s="79">
        <f t="shared" si="26"/>
        <v>0</v>
      </c>
      <c r="AC58" s="79">
        <f t="shared" si="26"/>
        <v>0</v>
      </c>
      <c r="AD58" s="79">
        <f t="shared" si="26"/>
        <v>0</v>
      </c>
      <c r="AE58" s="79">
        <f t="shared" si="26"/>
        <v>0</v>
      </c>
      <c r="AF58" s="79">
        <f t="shared" si="26"/>
        <v>0</v>
      </c>
      <c r="AG58" s="79">
        <f t="shared" si="26"/>
        <v>0</v>
      </c>
      <c r="AH58" s="79">
        <f t="shared" si="26"/>
        <v>0</v>
      </c>
      <c r="AI58" s="80">
        <f t="shared" si="26"/>
        <v>0</v>
      </c>
    </row>
    <row r="59" spans="2:35" ht="9">
      <c r="B59" s="70"/>
      <c r="C59" s="86"/>
      <c r="D59" s="89" t="s">
        <v>5</v>
      </c>
      <c r="E59" s="78"/>
      <c r="F59" s="79"/>
      <c r="G59" s="184"/>
      <c r="H59" s="78">
        <f>SUM('E-2-9'!J22)/1000</f>
        <v>0</v>
      </c>
      <c r="I59" s="79">
        <f aca="true" t="shared" si="27" ref="I59:AI59">H59</f>
        <v>0</v>
      </c>
      <c r="J59" s="79">
        <f t="shared" si="27"/>
        <v>0</v>
      </c>
      <c r="K59" s="79">
        <f t="shared" si="27"/>
        <v>0</v>
      </c>
      <c r="L59" s="79">
        <f t="shared" si="27"/>
        <v>0</v>
      </c>
      <c r="M59" s="79">
        <f t="shared" si="27"/>
        <v>0</v>
      </c>
      <c r="N59" s="79">
        <f t="shared" si="27"/>
        <v>0</v>
      </c>
      <c r="O59" s="79">
        <f t="shared" si="27"/>
        <v>0</v>
      </c>
      <c r="P59" s="79">
        <f t="shared" si="27"/>
        <v>0</v>
      </c>
      <c r="Q59" s="79">
        <f t="shared" si="27"/>
        <v>0</v>
      </c>
      <c r="R59" s="79">
        <f t="shared" si="27"/>
        <v>0</v>
      </c>
      <c r="S59" s="79">
        <f t="shared" si="27"/>
        <v>0</v>
      </c>
      <c r="T59" s="79">
        <f t="shared" si="27"/>
        <v>0</v>
      </c>
      <c r="U59" s="79">
        <f t="shared" si="27"/>
        <v>0</v>
      </c>
      <c r="V59" s="79">
        <f t="shared" si="27"/>
        <v>0</v>
      </c>
      <c r="W59" s="79">
        <f t="shared" si="27"/>
        <v>0</v>
      </c>
      <c r="X59" s="79">
        <f t="shared" si="27"/>
        <v>0</v>
      </c>
      <c r="Y59" s="79">
        <f t="shared" si="27"/>
        <v>0</v>
      </c>
      <c r="Z59" s="79">
        <f t="shared" si="27"/>
        <v>0</v>
      </c>
      <c r="AA59" s="79">
        <f t="shared" si="27"/>
        <v>0</v>
      </c>
      <c r="AB59" s="79">
        <f t="shared" si="27"/>
        <v>0</v>
      </c>
      <c r="AC59" s="79">
        <f t="shared" si="27"/>
        <v>0</v>
      </c>
      <c r="AD59" s="79">
        <f t="shared" si="27"/>
        <v>0</v>
      </c>
      <c r="AE59" s="79">
        <f t="shared" si="27"/>
        <v>0</v>
      </c>
      <c r="AF59" s="79">
        <f t="shared" si="27"/>
        <v>0</v>
      </c>
      <c r="AG59" s="79">
        <f t="shared" si="27"/>
        <v>0</v>
      </c>
      <c r="AH59" s="79">
        <f t="shared" si="27"/>
        <v>0</v>
      </c>
      <c r="AI59" s="80">
        <f t="shared" si="27"/>
        <v>0</v>
      </c>
    </row>
    <row r="60" spans="2:35" ht="9">
      <c r="B60" s="70"/>
      <c r="C60" s="86"/>
      <c r="D60" s="89" t="s">
        <v>361</v>
      </c>
      <c r="E60" s="78"/>
      <c r="F60" s="79"/>
      <c r="G60" s="184"/>
      <c r="H60" s="78">
        <f>SUM('E-2-9'!J23)/1000</f>
        <v>0</v>
      </c>
      <c r="I60" s="79">
        <f aca="true" t="shared" si="28" ref="I60:AI61">H60</f>
        <v>0</v>
      </c>
      <c r="J60" s="79">
        <f t="shared" si="28"/>
        <v>0</v>
      </c>
      <c r="K60" s="79">
        <f t="shared" si="28"/>
        <v>0</v>
      </c>
      <c r="L60" s="79">
        <f t="shared" si="28"/>
        <v>0</v>
      </c>
      <c r="M60" s="79">
        <f t="shared" si="28"/>
        <v>0</v>
      </c>
      <c r="N60" s="79">
        <f t="shared" si="28"/>
        <v>0</v>
      </c>
      <c r="O60" s="79">
        <f t="shared" si="28"/>
        <v>0</v>
      </c>
      <c r="P60" s="79">
        <f t="shared" si="28"/>
        <v>0</v>
      </c>
      <c r="Q60" s="79">
        <f t="shared" si="28"/>
        <v>0</v>
      </c>
      <c r="R60" s="79">
        <f t="shared" si="28"/>
        <v>0</v>
      </c>
      <c r="S60" s="79">
        <f t="shared" si="28"/>
        <v>0</v>
      </c>
      <c r="T60" s="79">
        <f t="shared" si="28"/>
        <v>0</v>
      </c>
      <c r="U60" s="79">
        <f t="shared" si="28"/>
        <v>0</v>
      </c>
      <c r="V60" s="79">
        <f t="shared" si="28"/>
        <v>0</v>
      </c>
      <c r="W60" s="79">
        <f t="shared" si="28"/>
        <v>0</v>
      </c>
      <c r="X60" s="79">
        <f t="shared" si="28"/>
        <v>0</v>
      </c>
      <c r="Y60" s="79">
        <f t="shared" si="28"/>
        <v>0</v>
      </c>
      <c r="Z60" s="79">
        <f t="shared" si="28"/>
        <v>0</v>
      </c>
      <c r="AA60" s="79">
        <f t="shared" si="28"/>
        <v>0</v>
      </c>
      <c r="AB60" s="79">
        <f t="shared" si="28"/>
        <v>0</v>
      </c>
      <c r="AC60" s="79">
        <f t="shared" si="28"/>
        <v>0</v>
      </c>
      <c r="AD60" s="79">
        <f t="shared" si="28"/>
        <v>0</v>
      </c>
      <c r="AE60" s="79">
        <f t="shared" si="28"/>
        <v>0</v>
      </c>
      <c r="AF60" s="79">
        <f t="shared" si="28"/>
        <v>0</v>
      </c>
      <c r="AG60" s="79">
        <f t="shared" si="28"/>
        <v>0</v>
      </c>
      <c r="AH60" s="79">
        <f t="shared" si="28"/>
        <v>0</v>
      </c>
      <c r="AI60" s="80">
        <f t="shared" si="28"/>
        <v>0</v>
      </c>
    </row>
    <row r="61" spans="2:35" ht="9">
      <c r="B61" s="70"/>
      <c r="C61" s="86"/>
      <c r="D61" s="89" t="s">
        <v>360</v>
      </c>
      <c r="E61" s="78"/>
      <c r="F61" s="79"/>
      <c r="G61" s="184"/>
      <c r="H61" s="78">
        <f>SUM('E-2-9'!J24)/1000</f>
        <v>0</v>
      </c>
      <c r="I61" s="79">
        <f t="shared" si="28"/>
        <v>0</v>
      </c>
      <c r="J61" s="79">
        <f t="shared" si="28"/>
        <v>0</v>
      </c>
      <c r="K61" s="79">
        <f t="shared" si="28"/>
        <v>0</v>
      </c>
      <c r="L61" s="79">
        <f t="shared" si="28"/>
        <v>0</v>
      </c>
      <c r="M61" s="79">
        <f t="shared" si="28"/>
        <v>0</v>
      </c>
      <c r="N61" s="79">
        <f t="shared" si="28"/>
        <v>0</v>
      </c>
      <c r="O61" s="79">
        <f t="shared" si="28"/>
        <v>0</v>
      </c>
      <c r="P61" s="79">
        <f t="shared" si="28"/>
        <v>0</v>
      </c>
      <c r="Q61" s="79">
        <f t="shared" si="28"/>
        <v>0</v>
      </c>
      <c r="R61" s="79">
        <f t="shared" si="28"/>
        <v>0</v>
      </c>
      <c r="S61" s="79">
        <f t="shared" si="28"/>
        <v>0</v>
      </c>
      <c r="T61" s="79">
        <f t="shared" si="28"/>
        <v>0</v>
      </c>
      <c r="U61" s="79">
        <f t="shared" si="28"/>
        <v>0</v>
      </c>
      <c r="V61" s="79">
        <f t="shared" si="28"/>
        <v>0</v>
      </c>
      <c r="W61" s="79">
        <f t="shared" si="28"/>
        <v>0</v>
      </c>
      <c r="X61" s="79">
        <f t="shared" si="28"/>
        <v>0</v>
      </c>
      <c r="Y61" s="79">
        <f t="shared" si="28"/>
        <v>0</v>
      </c>
      <c r="Z61" s="79">
        <f t="shared" si="28"/>
        <v>0</v>
      </c>
      <c r="AA61" s="79">
        <f t="shared" si="28"/>
        <v>0</v>
      </c>
      <c r="AB61" s="79">
        <f t="shared" si="28"/>
        <v>0</v>
      </c>
      <c r="AC61" s="79">
        <f t="shared" si="28"/>
        <v>0</v>
      </c>
      <c r="AD61" s="79">
        <f t="shared" si="28"/>
        <v>0</v>
      </c>
      <c r="AE61" s="79">
        <f t="shared" si="28"/>
        <v>0</v>
      </c>
      <c r="AF61" s="79">
        <f t="shared" si="28"/>
        <v>0</v>
      </c>
      <c r="AG61" s="79">
        <f t="shared" si="28"/>
        <v>0</v>
      </c>
      <c r="AH61" s="79">
        <f t="shared" si="28"/>
        <v>0</v>
      </c>
      <c r="AI61" s="80">
        <f t="shared" si="28"/>
        <v>0</v>
      </c>
    </row>
    <row r="62" spans="2:35" ht="9">
      <c r="B62" s="70"/>
      <c r="C62" s="88" t="s">
        <v>150</v>
      </c>
      <c r="D62" s="89" t="s">
        <v>72</v>
      </c>
      <c r="E62" s="78"/>
      <c r="F62" s="79">
        <f>G62</f>
        <v>248.89754000000002</v>
      </c>
      <c r="G62" s="184">
        <f>H62</f>
        <v>248.89754000000002</v>
      </c>
      <c r="H62" s="78">
        <f>SUM('E-2-9'!J25)/1000</f>
        <v>248.89754000000002</v>
      </c>
      <c r="I62" s="79">
        <f aca="true" t="shared" si="29" ref="I62:AI62">H62</f>
        <v>248.89754000000002</v>
      </c>
      <c r="J62" s="79">
        <f t="shared" si="29"/>
        <v>248.89754000000002</v>
      </c>
      <c r="K62" s="79">
        <f t="shared" si="29"/>
        <v>248.89754000000002</v>
      </c>
      <c r="L62" s="79">
        <f t="shared" si="29"/>
        <v>248.89754000000002</v>
      </c>
      <c r="M62" s="79">
        <f t="shared" si="29"/>
        <v>248.89754000000002</v>
      </c>
      <c r="N62" s="79">
        <f t="shared" si="29"/>
        <v>248.89754000000002</v>
      </c>
      <c r="O62" s="79">
        <f t="shared" si="29"/>
        <v>248.89754000000002</v>
      </c>
      <c r="P62" s="79">
        <f t="shared" si="29"/>
        <v>248.89754000000002</v>
      </c>
      <c r="Q62" s="79">
        <f t="shared" si="29"/>
        <v>248.89754000000002</v>
      </c>
      <c r="R62" s="79">
        <f t="shared" si="29"/>
        <v>248.89754000000002</v>
      </c>
      <c r="S62" s="79">
        <f t="shared" si="29"/>
        <v>248.89754000000002</v>
      </c>
      <c r="T62" s="79">
        <f t="shared" si="29"/>
        <v>248.89754000000002</v>
      </c>
      <c r="U62" s="79">
        <f t="shared" si="29"/>
        <v>248.89754000000002</v>
      </c>
      <c r="V62" s="79">
        <f t="shared" si="29"/>
        <v>248.89754000000002</v>
      </c>
      <c r="W62" s="79">
        <f t="shared" si="29"/>
        <v>248.89754000000002</v>
      </c>
      <c r="X62" s="79">
        <f t="shared" si="29"/>
        <v>248.89754000000002</v>
      </c>
      <c r="Y62" s="79">
        <f t="shared" si="29"/>
        <v>248.89754000000002</v>
      </c>
      <c r="Z62" s="79">
        <f t="shared" si="29"/>
        <v>248.89754000000002</v>
      </c>
      <c r="AA62" s="79">
        <f t="shared" si="29"/>
        <v>248.89754000000002</v>
      </c>
      <c r="AB62" s="79">
        <f t="shared" si="29"/>
        <v>248.89754000000002</v>
      </c>
      <c r="AC62" s="79">
        <f t="shared" si="29"/>
        <v>248.89754000000002</v>
      </c>
      <c r="AD62" s="79">
        <f t="shared" si="29"/>
        <v>248.89754000000002</v>
      </c>
      <c r="AE62" s="79">
        <f t="shared" si="29"/>
        <v>248.89754000000002</v>
      </c>
      <c r="AF62" s="79">
        <f t="shared" si="29"/>
        <v>248.89754000000002</v>
      </c>
      <c r="AG62" s="79">
        <f t="shared" si="29"/>
        <v>248.89754000000002</v>
      </c>
      <c r="AH62" s="79">
        <f t="shared" si="29"/>
        <v>248.89754000000002</v>
      </c>
      <c r="AI62" s="80">
        <f t="shared" si="29"/>
        <v>248.89754000000002</v>
      </c>
    </row>
    <row r="63" spans="2:35" ht="9">
      <c r="B63" s="70"/>
      <c r="C63" s="90"/>
      <c r="D63" s="89" t="s">
        <v>73</v>
      </c>
      <c r="E63" s="78"/>
      <c r="F63" s="79"/>
      <c r="G63" s="184"/>
      <c r="H63" s="78">
        <f aca="true" t="shared" si="30" ref="H63:AI63">IF(G30=0,0,IF(G69/G30&lt;0.05,0,MIN(SUM(G36:G42)*0.05,H30*0.95-SUM(H44:H62,H64:H68))))</f>
        <v>0</v>
      </c>
      <c r="I63" s="136">
        <f t="shared" si="30"/>
        <v>0</v>
      </c>
      <c r="J63" s="79">
        <f t="shared" si="30"/>
        <v>0</v>
      </c>
      <c r="K63" s="79">
        <f t="shared" si="30"/>
        <v>0</v>
      </c>
      <c r="L63" s="79">
        <f t="shared" si="30"/>
        <v>0</v>
      </c>
      <c r="M63" s="79">
        <f t="shared" si="30"/>
        <v>0</v>
      </c>
      <c r="N63" s="79">
        <f t="shared" si="30"/>
        <v>0</v>
      </c>
      <c r="O63" s="79">
        <f t="shared" si="30"/>
        <v>0</v>
      </c>
      <c r="P63" s="79">
        <f t="shared" si="30"/>
        <v>0</v>
      </c>
      <c r="Q63" s="79">
        <f t="shared" si="30"/>
        <v>0</v>
      </c>
      <c r="R63" s="79">
        <f t="shared" si="30"/>
        <v>0</v>
      </c>
      <c r="S63" s="79">
        <f t="shared" si="30"/>
        <v>0</v>
      </c>
      <c r="T63" s="79">
        <f t="shared" si="30"/>
        <v>0</v>
      </c>
      <c r="U63" s="79">
        <f t="shared" si="30"/>
        <v>0</v>
      </c>
      <c r="V63" s="79">
        <f t="shared" si="30"/>
        <v>0</v>
      </c>
      <c r="W63" s="79">
        <f t="shared" si="30"/>
        <v>0</v>
      </c>
      <c r="X63" s="79">
        <f t="shared" si="30"/>
        <v>0</v>
      </c>
      <c r="Y63" s="79">
        <f t="shared" si="30"/>
        <v>0</v>
      </c>
      <c r="Z63" s="79">
        <f t="shared" si="30"/>
        <v>0</v>
      </c>
      <c r="AA63" s="79">
        <f t="shared" si="30"/>
        <v>0</v>
      </c>
      <c r="AB63" s="79">
        <f t="shared" si="30"/>
        <v>0</v>
      </c>
      <c r="AC63" s="79">
        <f t="shared" si="30"/>
        <v>0</v>
      </c>
      <c r="AD63" s="79">
        <f t="shared" si="30"/>
        <v>0</v>
      </c>
      <c r="AE63" s="79">
        <f t="shared" si="30"/>
        <v>0</v>
      </c>
      <c r="AF63" s="79">
        <f t="shared" si="30"/>
        <v>0</v>
      </c>
      <c r="AG63" s="79">
        <f t="shared" si="30"/>
        <v>0</v>
      </c>
      <c r="AH63" s="79">
        <f t="shared" si="30"/>
        <v>0</v>
      </c>
      <c r="AI63" s="80">
        <f t="shared" si="30"/>
        <v>0</v>
      </c>
    </row>
    <row r="64" spans="2:35" ht="9">
      <c r="B64" s="70"/>
      <c r="C64" s="91" t="s">
        <v>74</v>
      </c>
      <c r="D64" s="77"/>
      <c r="E64" s="78"/>
      <c r="F64" s="79"/>
      <c r="G64" s="184"/>
      <c r="H64" s="78">
        <f>SUM('E-2-9'!J27)/1000</f>
        <v>0</v>
      </c>
      <c r="I64" s="79">
        <f aca="true" t="shared" si="31" ref="I64:AI64">H64</f>
        <v>0</v>
      </c>
      <c r="J64" s="79">
        <f t="shared" si="31"/>
        <v>0</v>
      </c>
      <c r="K64" s="79">
        <f t="shared" si="31"/>
        <v>0</v>
      </c>
      <c r="L64" s="79">
        <f t="shared" si="31"/>
        <v>0</v>
      </c>
      <c r="M64" s="79">
        <f t="shared" si="31"/>
        <v>0</v>
      </c>
      <c r="N64" s="79">
        <f t="shared" si="31"/>
        <v>0</v>
      </c>
      <c r="O64" s="79">
        <f t="shared" si="31"/>
        <v>0</v>
      </c>
      <c r="P64" s="79">
        <f t="shared" si="31"/>
        <v>0</v>
      </c>
      <c r="Q64" s="79">
        <f t="shared" si="31"/>
        <v>0</v>
      </c>
      <c r="R64" s="79">
        <f t="shared" si="31"/>
        <v>0</v>
      </c>
      <c r="S64" s="79">
        <f t="shared" si="31"/>
        <v>0</v>
      </c>
      <c r="T64" s="79">
        <f t="shared" si="31"/>
        <v>0</v>
      </c>
      <c r="U64" s="79">
        <f t="shared" si="31"/>
        <v>0</v>
      </c>
      <c r="V64" s="79">
        <f t="shared" si="31"/>
        <v>0</v>
      </c>
      <c r="W64" s="79">
        <f t="shared" si="31"/>
        <v>0</v>
      </c>
      <c r="X64" s="79">
        <f t="shared" si="31"/>
        <v>0</v>
      </c>
      <c r="Y64" s="79">
        <f t="shared" si="31"/>
        <v>0</v>
      </c>
      <c r="Z64" s="79">
        <f t="shared" si="31"/>
        <v>0</v>
      </c>
      <c r="AA64" s="79">
        <f t="shared" si="31"/>
        <v>0</v>
      </c>
      <c r="AB64" s="79">
        <f t="shared" si="31"/>
        <v>0</v>
      </c>
      <c r="AC64" s="79">
        <f t="shared" si="31"/>
        <v>0</v>
      </c>
      <c r="AD64" s="79">
        <f t="shared" si="31"/>
        <v>0</v>
      </c>
      <c r="AE64" s="79">
        <f t="shared" si="31"/>
        <v>0</v>
      </c>
      <c r="AF64" s="79">
        <f t="shared" si="31"/>
        <v>0</v>
      </c>
      <c r="AG64" s="79">
        <f t="shared" si="31"/>
        <v>0</v>
      </c>
      <c r="AH64" s="79">
        <f t="shared" si="31"/>
        <v>0</v>
      </c>
      <c r="AI64" s="80">
        <f t="shared" si="31"/>
        <v>0</v>
      </c>
    </row>
    <row r="65" spans="2:35" ht="9">
      <c r="B65" s="70"/>
      <c r="C65" s="91" t="s">
        <v>236</v>
      </c>
      <c r="D65" s="77"/>
      <c r="E65" s="78"/>
      <c r="F65" s="79"/>
      <c r="G65" s="184"/>
      <c r="H65" s="78">
        <f>SUM('E-2-9'!J28)/1000</f>
        <v>0</v>
      </c>
      <c r="I65" s="79">
        <f aca="true" t="shared" si="32" ref="I65:AI65">H65</f>
        <v>0</v>
      </c>
      <c r="J65" s="79">
        <f t="shared" si="32"/>
        <v>0</v>
      </c>
      <c r="K65" s="79">
        <f t="shared" si="32"/>
        <v>0</v>
      </c>
      <c r="L65" s="79">
        <f t="shared" si="32"/>
        <v>0</v>
      </c>
      <c r="M65" s="79">
        <f t="shared" si="32"/>
        <v>0</v>
      </c>
      <c r="N65" s="79">
        <f t="shared" si="32"/>
        <v>0</v>
      </c>
      <c r="O65" s="79">
        <f t="shared" si="32"/>
        <v>0</v>
      </c>
      <c r="P65" s="79">
        <f t="shared" si="32"/>
        <v>0</v>
      </c>
      <c r="Q65" s="79">
        <f t="shared" si="32"/>
        <v>0</v>
      </c>
      <c r="R65" s="79">
        <f t="shared" si="32"/>
        <v>0</v>
      </c>
      <c r="S65" s="79">
        <f t="shared" si="32"/>
        <v>0</v>
      </c>
      <c r="T65" s="79">
        <f t="shared" si="32"/>
        <v>0</v>
      </c>
      <c r="U65" s="79">
        <f t="shared" si="32"/>
        <v>0</v>
      </c>
      <c r="V65" s="79">
        <f t="shared" si="32"/>
        <v>0</v>
      </c>
      <c r="W65" s="79">
        <f t="shared" si="32"/>
        <v>0</v>
      </c>
      <c r="X65" s="79">
        <f t="shared" si="32"/>
        <v>0</v>
      </c>
      <c r="Y65" s="79">
        <f t="shared" si="32"/>
        <v>0</v>
      </c>
      <c r="Z65" s="79">
        <f t="shared" si="32"/>
        <v>0</v>
      </c>
      <c r="AA65" s="79">
        <f t="shared" si="32"/>
        <v>0</v>
      </c>
      <c r="AB65" s="79">
        <f t="shared" si="32"/>
        <v>0</v>
      </c>
      <c r="AC65" s="79">
        <f t="shared" si="32"/>
        <v>0</v>
      </c>
      <c r="AD65" s="79">
        <f t="shared" si="32"/>
        <v>0</v>
      </c>
      <c r="AE65" s="79">
        <f t="shared" si="32"/>
        <v>0</v>
      </c>
      <c r="AF65" s="79">
        <f t="shared" si="32"/>
        <v>0</v>
      </c>
      <c r="AG65" s="79">
        <f t="shared" si="32"/>
        <v>0</v>
      </c>
      <c r="AH65" s="79">
        <f t="shared" si="32"/>
        <v>0</v>
      </c>
      <c r="AI65" s="80">
        <f t="shared" si="32"/>
        <v>0</v>
      </c>
    </row>
    <row r="66" spans="2:35" ht="9">
      <c r="B66" s="70"/>
      <c r="C66" s="91" t="s">
        <v>76</v>
      </c>
      <c r="D66" s="77"/>
      <c r="E66" s="78"/>
      <c r="F66" s="79"/>
      <c r="G66" s="184"/>
      <c r="H66" s="78">
        <f>SUM('E-2-9'!J29)/1000</f>
        <v>0</v>
      </c>
      <c r="I66" s="79">
        <f aca="true" t="shared" si="33" ref="I66:AI66">H66</f>
        <v>0</v>
      </c>
      <c r="J66" s="79">
        <f t="shared" si="33"/>
        <v>0</v>
      </c>
      <c r="K66" s="79">
        <f t="shared" si="33"/>
        <v>0</v>
      </c>
      <c r="L66" s="79">
        <f t="shared" si="33"/>
        <v>0</v>
      </c>
      <c r="M66" s="79">
        <f t="shared" si="33"/>
        <v>0</v>
      </c>
      <c r="N66" s="79">
        <f t="shared" si="33"/>
        <v>0</v>
      </c>
      <c r="O66" s="79">
        <f t="shared" si="33"/>
        <v>0</v>
      </c>
      <c r="P66" s="79">
        <f t="shared" si="33"/>
        <v>0</v>
      </c>
      <c r="Q66" s="79">
        <f t="shared" si="33"/>
        <v>0</v>
      </c>
      <c r="R66" s="79">
        <f t="shared" si="33"/>
        <v>0</v>
      </c>
      <c r="S66" s="79">
        <f t="shared" si="33"/>
        <v>0</v>
      </c>
      <c r="T66" s="79">
        <f t="shared" si="33"/>
        <v>0</v>
      </c>
      <c r="U66" s="79">
        <f t="shared" si="33"/>
        <v>0</v>
      </c>
      <c r="V66" s="79">
        <f t="shared" si="33"/>
        <v>0</v>
      </c>
      <c r="W66" s="79">
        <f t="shared" si="33"/>
        <v>0</v>
      </c>
      <c r="X66" s="79">
        <f t="shared" si="33"/>
        <v>0</v>
      </c>
      <c r="Y66" s="79">
        <f t="shared" si="33"/>
        <v>0</v>
      </c>
      <c r="Z66" s="79">
        <f t="shared" si="33"/>
        <v>0</v>
      </c>
      <c r="AA66" s="79">
        <f t="shared" si="33"/>
        <v>0</v>
      </c>
      <c r="AB66" s="79">
        <f t="shared" si="33"/>
        <v>0</v>
      </c>
      <c r="AC66" s="79">
        <f t="shared" si="33"/>
        <v>0</v>
      </c>
      <c r="AD66" s="79">
        <f t="shared" si="33"/>
        <v>0</v>
      </c>
      <c r="AE66" s="79">
        <f t="shared" si="33"/>
        <v>0</v>
      </c>
      <c r="AF66" s="79">
        <f t="shared" si="33"/>
        <v>0</v>
      </c>
      <c r="AG66" s="79">
        <f t="shared" si="33"/>
        <v>0</v>
      </c>
      <c r="AH66" s="79">
        <f t="shared" si="33"/>
        <v>0</v>
      </c>
      <c r="AI66" s="80">
        <f t="shared" si="33"/>
        <v>0</v>
      </c>
    </row>
    <row r="67" spans="2:35" ht="9">
      <c r="B67" s="70"/>
      <c r="C67" s="91" t="s">
        <v>77</v>
      </c>
      <c r="D67" s="77"/>
      <c r="E67" s="78"/>
      <c r="F67" s="79"/>
      <c r="G67" s="184"/>
      <c r="H67" s="78">
        <f>SUM('E-2-9'!J30)/1000</f>
        <v>0</v>
      </c>
      <c r="I67" s="79">
        <f aca="true" t="shared" si="34" ref="I67:AI67">H67</f>
        <v>0</v>
      </c>
      <c r="J67" s="79">
        <f t="shared" si="34"/>
        <v>0</v>
      </c>
      <c r="K67" s="79">
        <f t="shared" si="34"/>
        <v>0</v>
      </c>
      <c r="L67" s="79">
        <f t="shared" si="34"/>
        <v>0</v>
      </c>
      <c r="M67" s="79">
        <f t="shared" si="34"/>
        <v>0</v>
      </c>
      <c r="N67" s="79">
        <f t="shared" si="34"/>
        <v>0</v>
      </c>
      <c r="O67" s="79">
        <f t="shared" si="34"/>
        <v>0</v>
      </c>
      <c r="P67" s="79">
        <f t="shared" si="34"/>
        <v>0</v>
      </c>
      <c r="Q67" s="79">
        <f t="shared" si="34"/>
        <v>0</v>
      </c>
      <c r="R67" s="79">
        <f t="shared" si="34"/>
        <v>0</v>
      </c>
      <c r="S67" s="79">
        <f t="shared" si="34"/>
        <v>0</v>
      </c>
      <c r="T67" s="79">
        <f t="shared" si="34"/>
        <v>0</v>
      </c>
      <c r="U67" s="79">
        <f t="shared" si="34"/>
        <v>0</v>
      </c>
      <c r="V67" s="79">
        <f t="shared" si="34"/>
        <v>0</v>
      </c>
      <c r="W67" s="79">
        <f t="shared" si="34"/>
        <v>0</v>
      </c>
      <c r="X67" s="79">
        <f t="shared" si="34"/>
        <v>0</v>
      </c>
      <c r="Y67" s="79">
        <f t="shared" si="34"/>
        <v>0</v>
      </c>
      <c r="Z67" s="79">
        <f t="shared" si="34"/>
        <v>0</v>
      </c>
      <c r="AA67" s="79">
        <f t="shared" si="34"/>
        <v>0</v>
      </c>
      <c r="AB67" s="79">
        <f t="shared" si="34"/>
        <v>0</v>
      </c>
      <c r="AC67" s="79">
        <f t="shared" si="34"/>
        <v>0</v>
      </c>
      <c r="AD67" s="79">
        <f t="shared" si="34"/>
        <v>0</v>
      </c>
      <c r="AE67" s="79">
        <f t="shared" si="34"/>
        <v>0</v>
      </c>
      <c r="AF67" s="79">
        <f t="shared" si="34"/>
        <v>0</v>
      </c>
      <c r="AG67" s="79">
        <f t="shared" si="34"/>
        <v>0</v>
      </c>
      <c r="AH67" s="79">
        <f t="shared" si="34"/>
        <v>0</v>
      </c>
      <c r="AI67" s="80">
        <f t="shared" si="34"/>
        <v>0</v>
      </c>
    </row>
    <row r="68" spans="2:35" ht="9">
      <c r="B68" s="70"/>
      <c r="C68" s="92" t="s">
        <v>114</v>
      </c>
      <c r="D68" s="93"/>
      <c r="E68" s="94"/>
      <c r="F68" s="95"/>
      <c r="G68" s="203"/>
      <c r="H68" s="78">
        <f>SUM('E-2-9'!J31)/1000</f>
        <v>0</v>
      </c>
      <c r="I68" s="95">
        <f aca="true" t="shared" si="35" ref="I68:AI68">H68</f>
        <v>0</v>
      </c>
      <c r="J68" s="95">
        <f t="shared" si="35"/>
        <v>0</v>
      </c>
      <c r="K68" s="95">
        <f t="shared" si="35"/>
        <v>0</v>
      </c>
      <c r="L68" s="95">
        <f t="shared" si="35"/>
        <v>0</v>
      </c>
      <c r="M68" s="95">
        <f t="shared" si="35"/>
        <v>0</v>
      </c>
      <c r="N68" s="95">
        <f t="shared" si="35"/>
        <v>0</v>
      </c>
      <c r="O68" s="95">
        <f t="shared" si="35"/>
        <v>0</v>
      </c>
      <c r="P68" s="95">
        <f t="shared" si="35"/>
        <v>0</v>
      </c>
      <c r="Q68" s="95">
        <f t="shared" si="35"/>
        <v>0</v>
      </c>
      <c r="R68" s="95">
        <f t="shared" si="35"/>
        <v>0</v>
      </c>
      <c r="S68" s="95">
        <f t="shared" si="35"/>
        <v>0</v>
      </c>
      <c r="T68" s="95">
        <f t="shared" si="35"/>
        <v>0</v>
      </c>
      <c r="U68" s="95">
        <f t="shared" si="35"/>
        <v>0</v>
      </c>
      <c r="V68" s="95">
        <f t="shared" si="35"/>
        <v>0</v>
      </c>
      <c r="W68" s="95">
        <f t="shared" si="35"/>
        <v>0</v>
      </c>
      <c r="X68" s="95">
        <f t="shared" si="35"/>
        <v>0</v>
      </c>
      <c r="Y68" s="95">
        <f t="shared" si="35"/>
        <v>0</v>
      </c>
      <c r="Z68" s="95">
        <f t="shared" si="35"/>
        <v>0</v>
      </c>
      <c r="AA68" s="95">
        <f t="shared" si="35"/>
        <v>0</v>
      </c>
      <c r="AB68" s="95">
        <f t="shared" si="35"/>
        <v>0</v>
      </c>
      <c r="AC68" s="95">
        <f t="shared" si="35"/>
        <v>0</v>
      </c>
      <c r="AD68" s="95">
        <f t="shared" si="35"/>
        <v>0</v>
      </c>
      <c r="AE68" s="95">
        <f t="shared" si="35"/>
        <v>0</v>
      </c>
      <c r="AF68" s="95">
        <f t="shared" si="35"/>
        <v>0</v>
      </c>
      <c r="AG68" s="95">
        <f t="shared" si="35"/>
        <v>0</v>
      </c>
      <c r="AH68" s="95">
        <f t="shared" si="35"/>
        <v>0</v>
      </c>
      <c r="AI68" s="96">
        <f t="shared" si="35"/>
        <v>0</v>
      </c>
    </row>
    <row r="69" spans="2:35" ht="9">
      <c r="B69" s="49" t="s">
        <v>116</v>
      </c>
      <c r="C69" s="50"/>
      <c r="D69" s="66"/>
      <c r="E69" s="67">
        <f aca="true" t="shared" si="36" ref="E69:AI69">E30-E43</f>
        <v>0</v>
      </c>
      <c r="F69" s="68">
        <f t="shared" si="36"/>
        <v>-248.89754000000002</v>
      </c>
      <c r="G69" s="188">
        <f t="shared" si="36"/>
        <v>-248.89754000000002</v>
      </c>
      <c r="H69" s="67">
        <f t="shared" si="36"/>
        <v>-248.89754000000002</v>
      </c>
      <c r="I69" s="194">
        <f t="shared" si="36"/>
        <v>-248.89754000000002</v>
      </c>
      <c r="J69" s="68">
        <f t="shared" si="36"/>
        <v>-248.89754000000002</v>
      </c>
      <c r="K69" s="68">
        <f t="shared" si="36"/>
        <v>-248.89754000000002</v>
      </c>
      <c r="L69" s="68">
        <f t="shared" si="36"/>
        <v>-248.89754000000002</v>
      </c>
      <c r="M69" s="68">
        <f t="shared" si="36"/>
        <v>-248.89754000000002</v>
      </c>
      <c r="N69" s="68">
        <f t="shared" si="36"/>
        <v>-248.89754000000002</v>
      </c>
      <c r="O69" s="68">
        <f t="shared" si="36"/>
        <v>-248.89754000000002</v>
      </c>
      <c r="P69" s="68">
        <f t="shared" si="36"/>
        <v>-248.89754000000002</v>
      </c>
      <c r="Q69" s="68">
        <f t="shared" si="36"/>
        <v>-248.89754000000002</v>
      </c>
      <c r="R69" s="68">
        <f t="shared" si="36"/>
        <v>-248.89754000000002</v>
      </c>
      <c r="S69" s="68">
        <f t="shared" si="36"/>
        <v>-248.89754000000002</v>
      </c>
      <c r="T69" s="68">
        <f t="shared" si="36"/>
        <v>-248.89754000000002</v>
      </c>
      <c r="U69" s="68">
        <f t="shared" si="36"/>
        <v>-248.89754000000002</v>
      </c>
      <c r="V69" s="68">
        <f t="shared" si="36"/>
        <v>-248.89754000000002</v>
      </c>
      <c r="W69" s="68">
        <f t="shared" si="36"/>
        <v>-248.89754000000002</v>
      </c>
      <c r="X69" s="68">
        <f t="shared" si="36"/>
        <v>-248.89754000000002</v>
      </c>
      <c r="Y69" s="68">
        <f t="shared" si="36"/>
        <v>-248.89754000000002</v>
      </c>
      <c r="Z69" s="68">
        <f t="shared" si="36"/>
        <v>-248.89754000000002</v>
      </c>
      <c r="AA69" s="68">
        <f t="shared" si="36"/>
        <v>-248.89754000000002</v>
      </c>
      <c r="AB69" s="68">
        <f t="shared" si="36"/>
        <v>-248.89754000000002</v>
      </c>
      <c r="AC69" s="68">
        <f t="shared" si="36"/>
        <v>-248.89754000000002</v>
      </c>
      <c r="AD69" s="68">
        <f t="shared" si="36"/>
        <v>-248.89754000000002</v>
      </c>
      <c r="AE69" s="68">
        <f t="shared" si="36"/>
        <v>-248.89754000000002</v>
      </c>
      <c r="AF69" s="68">
        <f t="shared" si="36"/>
        <v>-248.89754000000002</v>
      </c>
      <c r="AG69" s="68">
        <f t="shared" si="36"/>
        <v>-248.89754000000002</v>
      </c>
      <c r="AH69" s="68">
        <f t="shared" si="36"/>
        <v>-248.89754000000002</v>
      </c>
      <c r="AI69" s="69">
        <f t="shared" si="36"/>
        <v>-248.89754000000002</v>
      </c>
    </row>
    <row r="70" spans="2:35" ht="9">
      <c r="B70" s="100" t="s">
        <v>245</v>
      </c>
      <c r="C70" s="71" t="s">
        <v>239</v>
      </c>
      <c r="D70" s="72"/>
      <c r="E70" s="73">
        <f aca="true" t="shared" si="37" ref="E70:AI70">IF(E29&lt;=1,0,IF(E69-D70&lt;0,D71,IF(E69-D70-D71&gt;0,0,ABS(E69-D70-D71))))</f>
        <v>0</v>
      </c>
      <c r="F70" s="74">
        <f t="shared" si="37"/>
        <v>0</v>
      </c>
      <c r="G70" s="183">
        <f t="shared" si="37"/>
        <v>0</v>
      </c>
      <c r="H70" s="73">
        <f t="shared" si="37"/>
        <v>0</v>
      </c>
      <c r="I70" s="191">
        <f t="shared" si="37"/>
        <v>0</v>
      </c>
      <c r="J70" s="74">
        <f t="shared" si="37"/>
        <v>248.89754000000002</v>
      </c>
      <c r="K70" s="74">
        <f t="shared" si="37"/>
        <v>248.89754000000002</v>
      </c>
      <c r="L70" s="74">
        <f t="shared" si="37"/>
        <v>248.89754000000002</v>
      </c>
      <c r="M70" s="74">
        <f t="shared" si="37"/>
        <v>248.89754000000002</v>
      </c>
      <c r="N70" s="74">
        <f t="shared" si="37"/>
        <v>248.89754000000002</v>
      </c>
      <c r="O70" s="74">
        <f t="shared" si="37"/>
        <v>248.89754000000002</v>
      </c>
      <c r="P70" s="74">
        <f t="shared" si="37"/>
        <v>248.89754000000002</v>
      </c>
      <c r="Q70" s="74">
        <f t="shared" si="37"/>
        <v>248.89754000000002</v>
      </c>
      <c r="R70" s="74">
        <f t="shared" si="37"/>
        <v>248.89754000000002</v>
      </c>
      <c r="S70" s="74">
        <f t="shared" si="37"/>
        <v>248.89754000000002</v>
      </c>
      <c r="T70" s="74">
        <f t="shared" si="37"/>
        <v>248.89754000000002</v>
      </c>
      <c r="U70" s="74">
        <f t="shared" si="37"/>
        <v>248.89754000000002</v>
      </c>
      <c r="V70" s="74">
        <f t="shared" si="37"/>
        <v>248.89754000000002</v>
      </c>
      <c r="W70" s="74">
        <f t="shared" si="37"/>
        <v>248.89754000000002</v>
      </c>
      <c r="X70" s="74">
        <f t="shared" si="37"/>
        <v>248.89754000000002</v>
      </c>
      <c r="Y70" s="74">
        <f t="shared" si="37"/>
        <v>248.89754000000002</v>
      </c>
      <c r="Z70" s="74">
        <f t="shared" si="37"/>
        <v>248.89754000000002</v>
      </c>
      <c r="AA70" s="74">
        <f t="shared" si="37"/>
        <v>248.89754000000002</v>
      </c>
      <c r="AB70" s="74">
        <f t="shared" si="37"/>
        <v>248.89754000000002</v>
      </c>
      <c r="AC70" s="74">
        <f t="shared" si="37"/>
        <v>248.89754000000002</v>
      </c>
      <c r="AD70" s="74">
        <f t="shared" si="37"/>
        <v>248.89754000000002</v>
      </c>
      <c r="AE70" s="74">
        <f t="shared" si="37"/>
        <v>248.89754000000002</v>
      </c>
      <c r="AF70" s="74">
        <f t="shared" si="37"/>
        <v>248.89754000000002</v>
      </c>
      <c r="AG70" s="74">
        <f t="shared" si="37"/>
        <v>248.89754000000002</v>
      </c>
      <c r="AH70" s="74">
        <f t="shared" si="37"/>
        <v>248.89754000000002</v>
      </c>
      <c r="AI70" s="75">
        <f t="shared" si="37"/>
        <v>248.89754000000002</v>
      </c>
    </row>
    <row r="71" spans="2:35" ht="9">
      <c r="B71" s="70"/>
      <c r="C71" s="76" t="s">
        <v>240</v>
      </c>
      <c r="D71" s="77"/>
      <c r="E71" s="78">
        <f aca="true" t="shared" si="38" ref="E71:AI71">IF(E29&lt;=0,0,IF(E69-D70-D71&lt;0,D72,IF(E69-SUM(D70:D72)&gt;0,0,ABS(E69-SUM(D70:D72)))))</f>
        <v>0</v>
      </c>
      <c r="F71" s="79">
        <f t="shared" si="38"/>
        <v>0</v>
      </c>
      <c r="G71" s="184">
        <f t="shared" si="38"/>
        <v>0</v>
      </c>
      <c r="H71" s="78">
        <f t="shared" si="38"/>
        <v>0</v>
      </c>
      <c r="I71" s="136">
        <f t="shared" si="38"/>
        <v>248.89754000000002</v>
      </c>
      <c r="J71" s="79">
        <f t="shared" si="38"/>
        <v>248.89754000000002</v>
      </c>
      <c r="K71" s="79">
        <f t="shared" si="38"/>
        <v>248.89754000000002</v>
      </c>
      <c r="L71" s="79">
        <f t="shared" si="38"/>
        <v>248.89754000000002</v>
      </c>
      <c r="M71" s="79">
        <f t="shared" si="38"/>
        <v>248.89754000000002</v>
      </c>
      <c r="N71" s="79">
        <f t="shared" si="38"/>
        <v>248.89754000000002</v>
      </c>
      <c r="O71" s="79">
        <f t="shared" si="38"/>
        <v>248.89754000000002</v>
      </c>
      <c r="P71" s="79">
        <f t="shared" si="38"/>
        <v>248.89754000000002</v>
      </c>
      <c r="Q71" s="79">
        <f t="shared" si="38"/>
        <v>248.89754000000002</v>
      </c>
      <c r="R71" s="79">
        <f t="shared" si="38"/>
        <v>248.89754000000002</v>
      </c>
      <c r="S71" s="79">
        <f t="shared" si="38"/>
        <v>248.89754000000002</v>
      </c>
      <c r="T71" s="79">
        <f t="shared" si="38"/>
        <v>248.89754000000002</v>
      </c>
      <c r="U71" s="79">
        <f t="shared" si="38"/>
        <v>248.89754000000002</v>
      </c>
      <c r="V71" s="79">
        <f t="shared" si="38"/>
        <v>248.89754000000002</v>
      </c>
      <c r="W71" s="79">
        <f t="shared" si="38"/>
        <v>248.89754000000002</v>
      </c>
      <c r="X71" s="79">
        <f t="shared" si="38"/>
        <v>248.89754000000002</v>
      </c>
      <c r="Y71" s="79">
        <f t="shared" si="38"/>
        <v>248.89754000000002</v>
      </c>
      <c r="Z71" s="79">
        <f t="shared" si="38"/>
        <v>248.89754000000002</v>
      </c>
      <c r="AA71" s="79">
        <f t="shared" si="38"/>
        <v>248.89754000000002</v>
      </c>
      <c r="AB71" s="79">
        <f t="shared" si="38"/>
        <v>248.89754000000002</v>
      </c>
      <c r="AC71" s="79">
        <f t="shared" si="38"/>
        <v>248.89754000000002</v>
      </c>
      <c r="AD71" s="79">
        <f t="shared" si="38"/>
        <v>248.89754000000002</v>
      </c>
      <c r="AE71" s="79">
        <f t="shared" si="38"/>
        <v>248.89754000000002</v>
      </c>
      <c r="AF71" s="79">
        <f t="shared" si="38"/>
        <v>248.89754000000002</v>
      </c>
      <c r="AG71" s="79">
        <f t="shared" si="38"/>
        <v>248.89754000000002</v>
      </c>
      <c r="AH71" s="79">
        <f t="shared" si="38"/>
        <v>248.89754000000002</v>
      </c>
      <c r="AI71" s="80">
        <f t="shared" si="38"/>
        <v>248.89754000000002</v>
      </c>
    </row>
    <row r="72" spans="2:35" ht="9">
      <c r="B72" s="70"/>
      <c r="C72" s="76" t="s">
        <v>241</v>
      </c>
      <c r="D72" s="77"/>
      <c r="E72" s="78">
        <f aca="true" t="shared" si="39" ref="E72:AI72">IF(E29&lt;=-1,0,IF(E69-SUM(D70:D72)&lt;0,D73,IF(E69-SUM(D70:D73)&gt;0,0,ABS(E69-SUM(D70:D73)))))</f>
        <v>0</v>
      </c>
      <c r="F72" s="79">
        <f t="shared" si="39"/>
        <v>0</v>
      </c>
      <c r="G72" s="184">
        <f t="shared" si="39"/>
        <v>0</v>
      </c>
      <c r="H72" s="78">
        <f t="shared" si="39"/>
        <v>248.89754000000002</v>
      </c>
      <c r="I72" s="136">
        <f t="shared" si="39"/>
        <v>248.89754000000002</v>
      </c>
      <c r="J72" s="79">
        <f t="shared" si="39"/>
        <v>248.89754000000002</v>
      </c>
      <c r="K72" s="79">
        <f t="shared" si="39"/>
        <v>248.89754000000002</v>
      </c>
      <c r="L72" s="79">
        <f t="shared" si="39"/>
        <v>248.89754000000002</v>
      </c>
      <c r="M72" s="79">
        <f t="shared" si="39"/>
        <v>248.89754000000002</v>
      </c>
      <c r="N72" s="79">
        <f t="shared" si="39"/>
        <v>248.89754000000002</v>
      </c>
      <c r="O72" s="79">
        <f t="shared" si="39"/>
        <v>248.89754000000002</v>
      </c>
      <c r="P72" s="79">
        <f t="shared" si="39"/>
        <v>248.89754000000002</v>
      </c>
      <c r="Q72" s="79">
        <f t="shared" si="39"/>
        <v>248.89754000000002</v>
      </c>
      <c r="R72" s="79">
        <f t="shared" si="39"/>
        <v>248.89754000000002</v>
      </c>
      <c r="S72" s="79">
        <f t="shared" si="39"/>
        <v>248.89754000000002</v>
      </c>
      <c r="T72" s="79">
        <f t="shared" si="39"/>
        <v>248.89754000000002</v>
      </c>
      <c r="U72" s="79">
        <f t="shared" si="39"/>
        <v>248.89754000000002</v>
      </c>
      <c r="V72" s="79">
        <f t="shared" si="39"/>
        <v>248.89754000000002</v>
      </c>
      <c r="W72" s="79">
        <f t="shared" si="39"/>
        <v>248.89754000000002</v>
      </c>
      <c r="X72" s="79">
        <f t="shared" si="39"/>
        <v>248.89754000000002</v>
      </c>
      <c r="Y72" s="79">
        <f t="shared" si="39"/>
        <v>248.89754000000002</v>
      </c>
      <c r="Z72" s="79">
        <f t="shared" si="39"/>
        <v>248.89754000000002</v>
      </c>
      <c r="AA72" s="79">
        <f t="shared" si="39"/>
        <v>248.89754000000002</v>
      </c>
      <c r="AB72" s="79">
        <f t="shared" si="39"/>
        <v>248.89754000000002</v>
      </c>
      <c r="AC72" s="79">
        <f t="shared" si="39"/>
        <v>248.89754000000002</v>
      </c>
      <c r="AD72" s="79">
        <f t="shared" si="39"/>
        <v>248.89754000000002</v>
      </c>
      <c r="AE72" s="79">
        <f t="shared" si="39"/>
        <v>248.89754000000002</v>
      </c>
      <c r="AF72" s="79">
        <f t="shared" si="39"/>
        <v>248.89754000000002</v>
      </c>
      <c r="AG72" s="79">
        <f t="shared" si="39"/>
        <v>248.89754000000002</v>
      </c>
      <c r="AH72" s="79">
        <f t="shared" si="39"/>
        <v>248.89754000000002</v>
      </c>
      <c r="AI72" s="80">
        <f t="shared" si="39"/>
        <v>248.89754000000002</v>
      </c>
    </row>
    <row r="73" spans="2:35" ht="9">
      <c r="B73" s="70"/>
      <c r="C73" s="76" t="s">
        <v>242</v>
      </c>
      <c r="D73" s="77"/>
      <c r="E73" s="78">
        <f aca="true" t="shared" si="40" ref="E73:AI73">IF(E29&lt;=-2,0,IF(E69-SUM(D70:D73)&lt;0,D74,IF(E69-SUM(D70:D74)&gt;0,0,ABS(E69-SUM(D70:D74)))))</f>
        <v>0</v>
      </c>
      <c r="F73" s="79">
        <f t="shared" si="40"/>
        <v>0</v>
      </c>
      <c r="G73" s="184">
        <f t="shared" si="40"/>
        <v>248.89754000000002</v>
      </c>
      <c r="H73" s="78">
        <f t="shared" si="40"/>
        <v>248.89754000000002</v>
      </c>
      <c r="I73" s="136">
        <f t="shared" si="40"/>
        <v>248.89754000000002</v>
      </c>
      <c r="J73" s="79">
        <f t="shared" si="40"/>
        <v>248.89754000000002</v>
      </c>
      <c r="K73" s="79">
        <f t="shared" si="40"/>
        <v>248.89754000000002</v>
      </c>
      <c r="L73" s="79">
        <f t="shared" si="40"/>
        <v>248.89754000000002</v>
      </c>
      <c r="M73" s="79">
        <f t="shared" si="40"/>
        <v>248.89754000000002</v>
      </c>
      <c r="N73" s="79">
        <f t="shared" si="40"/>
        <v>248.89754000000002</v>
      </c>
      <c r="O73" s="79">
        <f t="shared" si="40"/>
        <v>248.89754000000002</v>
      </c>
      <c r="P73" s="79">
        <f t="shared" si="40"/>
        <v>248.89754000000002</v>
      </c>
      <c r="Q73" s="79">
        <f t="shared" si="40"/>
        <v>248.89754000000002</v>
      </c>
      <c r="R73" s="79">
        <f t="shared" si="40"/>
        <v>248.89754000000002</v>
      </c>
      <c r="S73" s="79">
        <f t="shared" si="40"/>
        <v>248.89754000000002</v>
      </c>
      <c r="T73" s="79">
        <f t="shared" si="40"/>
        <v>248.89754000000002</v>
      </c>
      <c r="U73" s="79">
        <f t="shared" si="40"/>
        <v>248.89754000000002</v>
      </c>
      <c r="V73" s="79">
        <f t="shared" si="40"/>
        <v>248.89754000000002</v>
      </c>
      <c r="W73" s="79">
        <f t="shared" si="40"/>
        <v>248.89754000000002</v>
      </c>
      <c r="X73" s="79">
        <f t="shared" si="40"/>
        <v>248.89754000000002</v>
      </c>
      <c r="Y73" s="79">
        <f t="shared" si="40"/>
        <v>248.89754000000002</v>
      </c>
      <c r="Z73" s="79">
        <f t="shared" si="40"/>
        <v>248.89754000000002</v>
      </c>
      <c r="AA73" s="79">
        <f t="shared" si="40"/>
        <v>248.89754000000002</v>
      </c>
      <c r="AB73" s="79">
        <f t="shared" si="40"/>
        <v>248.89754000000002</v>
      </c>
      <c r="AC73" s="79">
        <f t="shared" si="40"/>
        <v>248.89754000000002</v>
      </c>
      <c r="AD73" s="79">
        <f t="shared" si="40"/>
        <v>248.89754000000002</v>
      </c>
      <c r="AE73" s="79">
        <f t="shared" si="40"/>
        <v>248.89754000000002</v>
      </c>
      <c r="AF73" s="79">
        <f t="shared" si="40"/>
        <v>248.89754000000002</v>
      </c>
      <c r="AG73" s="79">
        <f t="shared" si="40"/>
        <v>248.89754000000002</v>
      </c>
      <c r="AH73" s="79">
        <f t="shared" si="40"/>
        <v>248.89754000000002</v>
      </c>
      <c r="AI73" s="80">
        <f t="shared" si="40"/>
        <v>248.89754000000002</v>
      </c>
    </row>
    <row r="74" spans="2:35" ht="9">
      <c r="B74" s="99"/>
      <c r="C74" s="81" t="s">
        <v>243</v>
      </c>
      <c r="D74" s="82"/>
      <c r="E74" s="83">
        <f aca="true" t="shared" si="41" ref="E74:AI74">IF(E69&lt;0,ABS(E69),0)</f>
        <v>0</v>
      </c>
      <c r="F74" s="84">
        <f t="shared" si="41"/>
        <v>248.89754000000002</v>
      </c>
      <c r="G74" s="185">
        <f t="shared" si="41"/>
        <v>248.89754000000002</v>
      </c>
      <c r="H74" s="83">
        <f t="shared" si="41"/>
        <v>248.89754000000002</v>
      </c>
      <c r="I74" s="192">
        <f t="shared" si="41"/>
        <v>248.89754000000002</v>
      </c>
      <c r="J74" s="84">
        <f t="shared" si="41"/>
        <v>248.89754000000002</v>
      </c>
      <c r="K74" s="84">
        <f t="shared" si="41"/>
        <v>248.89754000000002</v>
      </c>
      <c r="L74" s="84">
        <f t="shared" si="41"/>
        <v>248.89754000000002</v>
      </c>
      <c r="M74" s="84">
        <f t="shared" si="41"/>
        <v>248.89754000000002</v>
      </c>
      <c r="N74" s="84">
        <f t="shared" si="41"/>
        <v>248.89754000000002</v>
      </c>
      <c r="O74" s="84">
        <f t="shared" si="41"/>
        <v>248.89754000000002</v>
      </c>
      <c r="P74" s="84">
        <f t="shared" si="41"/>
        <v>248.89754000000002</v>
      </c>
      <c r="Q74" s="84">
        <f t="shared" si="41"/>
        <v>248.89754000000002</v>
      </c>
      <c r="R74" s="84">
        <f t="shared" si="41"/>
        <v>248.89754000000002</v>
      </c>
      <c r="S74" s="84">
        <f t="shared" si="41"/>
        <v>248.89754000000002</v>
      </c>
      <c r="T74" s="84">
        <f t="shared" si="41"/>
        <v>248.89754000000002</v>
      </c>
      <c r="U74" s="84">
        <f t="shared" si="41"/>
        <v>248.89754000000002</v>
      </c>
      <c r="V74" s="84">
        <f t="shared" si="41"/>
        <v>248.89754000000002</v>
      </c>
      <c r="W74" s="84">
        <f t="shared" si="41"/>
        <v>248.89754000000002</v>
      </c>
      <c r="X74" s="84">
        <f t="shared" si="41"/>
        <v>248.89754000000002</v>
      </c>
      <c r="Y74" s="84">
        <f t="shared" si="41"/>
        <v>248.89754000000002</v>
      </c>
      <c r="Z74" s="84">
        <f t="shared" si="41"/>
        <v>248.89754000000002</v>
      </c>
      <c r="AA74" s="84">
        <f t="shared" si="41"/>
        <v>248.89754000000002</v>
      </c>
      <c r="AB74" s="84">
        <f t="shared" si="41"/>
        <v>248.89754000000002</v>
      </c>
      <c r="AC74" s="84">
        <f t="shared" si="41"/>
        <v>248.89754000000002</v>
      </c>
      <c r="AD74" s="84">
        <f t="shared" si="41"/>
        <v>248.89754000000002</v>
      </c>
      <c r="AE74" s="84">
        <f t="shared" si="41"/>
        <v>248.89754000000002</v>
      </c>
      <c r="AF74" s="84">
        <f t="shared" si="41"/>
        <v>248.89754000000002</v>
      </c>
      <c r="AG74" s="84">
        <f t="shared" si="41"/>
        <v>248.89754000000002</v>
      </c>
      <c r="AH74" s="84">
        <f t="shared" si="41"/>
        <v>248.89754000000002</v>
      </c>
      <c r="AI74" s="85">
        <f t="shared" si="41"/>
        <v>248.89754000000002</v>
      </c>
    </row>
    <row r="75" spans="2:35" ht="9">
      <c r="B75" s="49" t="s">
        <v>244</v>
      </c>
      <c r="C75" s="50"/>
      <c r="D75" s="66"/>
      <c r="E75" s="67">
        <f aca="true" t="shared" si="42" ref="E75:AI75">IF(E69-SUM(D70:D74)&lt;0,0,E69-SUM(D70:D74))</f>
        <v>0</v>
      </c>
      <c r="F75" s="68">
        <f t="shared" si="42"/>
        <v>0</v>
      </c>
      <c r="G75" s="188">
        <f t="shared" si="42"/>
        <v>0</v>
      </c>
      <c r="H75" s="67">
        <f t="shared" si="42"/>
        <v>0</v>
      </c>
      <c r="I75" s="194">
        <f t="shared" si="42"/>
        <v>0</v>
      </c>
      <c r="J75" s="68">
        <f t="shared" si="42"/>
        <v>0</v>
      </c>
      <c r="K75" s="68">
        <f t="shared" si="42"/>
        <v>0</v>
      </c>
      <c r="L75" s="68">
        <f t="shared" si="42"/>
        <v>0</v>
      </c>
      <c r="M75" s="68">
        <f t="shared" si="42"/>
        <v>0</v>
      </c>
      <c r="N75" s="68">
        <f t="shared" si="42"/>
        <v>0</v>
      </c>
      <c r="O75" s="68">
        <f t="shared" si="42"/>
        <v>0</v>
      </c>
      <c r="P75" s="68">
        <f t="shared" si="42"/>
        <v>0</v>
      </c>
      <c r="Q75" s="68">
        <f t="shared" si="42"/>
        <v>0</v>
      </c>
      <c r="R75" s="68">
        <f t="shared" si="42"/>
        <v>0</v>
      </c>
      <c r="S75" s="68">
        <f t="shared" si="42"/>
        <v>0</v>
      </c>
      <c r="T75" s="68">
        <f t="shared" si="42"/>
        <v>0</v>
      </c>
      <c r="U75" s="68">
        <f t="shared" si="42"/>
        <v>0</v>
      </c>
      <c r="V75" s="68">
        <f t="shared" si="42"/>
        <v>0</v>
      </c>
      <c r="W75" s="68">
        <f t="shared" si="42"/>
        <v>0</v>
      </c>
      <c r="X75" s="68">
        <f t="shared" si="42"/>
        <v>0</v>
      </c>
      <c r="Y75" s="68">
        <f t="shared" si="42"/>
        <v>0</v>
      </c>
      <c r="Z75" s="68">
        <f t="shared" si="42"/>
        <v>0</v>
      </c>
      <c r="AA75" s="68">
        <f t="shared" si="42"/>
        <v>0</v>
      </c>
      <c r="AB75" s="68">
        <f t="shared" si="42"/>
        <v>0</v>
      </c>
      <c r="AC75" s="68">
        <f t="shared" si="42"/>
        <v>0</v>
      </c>
      <c r="AD75" s="68">
        <f t="shared" si="42"/>
        <v>0</v>
      </c>
      <c r="AE75" s="68">
        <f t="shared" si="42"/>
        <v>0</v>
      </c>
      <c r="AF75" s="68">
        <f t="shared" si="42"/>
        <v>0</v>
      </c>
      <c r="AG75" s="68">
        <f t="shared" si="42"/>
        <v>0</v>
      </c>
      <c r="AH75" s="68">
        <f t="shared" si="42"/>
        <v>0</v>
      </c>
      <c r="AI75" s="69">
        <f t="shared" si="42"/>
        <v>0</v>
      </c>
    </row>
    <row r="76" spans="2:35" ht="9">
      <c r="B76" s="49" t="s">
        <v>91</v>
      </c>
      <c r="C76" s="97" t="s">
        <v>122</v>
      </c>
      <c r="D76" s="98">
        <v>0.4205</v>
      </c>
      <c r="E76" s="67">
        <f aca="true" t="shared" si="43" ref="E76:AI76">E75*$D$76</f>
        <v>0</v>
      </c>
      <c r="F76" s="68">
        <f t="shared" si="43"/>
        <v>0</v>
      </c>
      <c r="G76" s="188">
        <f t="shared" si="43"/>
        <v>0</v>
      </c>
      <c r="H76" s="67">
        <f t="shared" si="43"/>
        <v>0</v>
      </c>
      <c r="I76" s="194">
        <f t="shared" si="43"/>
        <v>0</v>
      </c>
      <c r="J76" s="68">
        <f t="shared" si="43"/>
        <v>0</v>
      </c>
      <c r="K76" s="68">
        <f t="shared" si="43"/>
        <v>0</v>
      </c>
      <c r="L76" s="68">
        <f t="shared" si="43"/>
        <v>0</v>
      </c>
      <c r="M76" s="68">
        <f t="shared" si="43"/>
        <v>0</v>
      </c>
      <c r="N76" s="68">
        <f t="shared" si="43"/>
        <v>0</v>
      </c>
      <c r="O76" s="68">
        <f t="shared" si="43"/>
        <v>0</v>
      </c>
      <c r="P76" s="68">
        <f t="shared" si="43"/>
        <v>0</v>
      </c>
      <c r="Q76" s="68">
        <f t="shared" si="43"/>
        <v>0</v>
      </c>
      <c r="R76" s="68">
        <f t="shared" si="43"/>
        <v>0</v>
      </c>
      <c r="S76" s="68">
        <f t="shared" si="43"/>
        <v>0</v>
      </c>
      <c r="T76" s="68">
        <f t="shared" si="43"/>
        <v>0</v>
      </c>
      <c r="U76" s="68">
        <f t="shared" si="43"/>
        <v>0</v>
      </c>
      <c r="V76" s="68">
        <f t="shared" si="43"/>
        <v>0</v>
      </c>
      <c r="W76" s="68">
        <f t="shared" si="43"/>
        <v>0</v>
      </c>
      <c r="X76" s="68">
        <f t="shared" si="43"/>
        <v>0</v>
      </c>
      <c r="Y76" s="68">
        <f t="shared" si="43"/>
        <v>0</v>
      </c>
      <c r="Z76" s="68">
        <f t="shared" si="43"/>
        <v>0</v>
      </c>
      <c r="AA76" s="68">
        <f t="shared" si="43"/>
        <v>0</v>
      </c>
      <c r="AB76" s="68">
        <f t="shared" si="43"/>
        <v>0</v>
      </c>
      <c r="AC76" s="68">
        <f t="shared" si="43"/>
        <v>0</v>
      </c>
      <c r="AD76" s="68">
        <f t="shared" si="43"/>
        <v>0</v>
      </c>
      <c r="AE76" s="68">
        <f t="shared" si="43"/>
        <v>0</v>
      </c>
      <c r="AF76" s="68">
        <f t="shared" si="43"/>
        <v>0</v>
      </c>
      <c r="AG76" s="68">
        <f t="shared" si="43"/>
        <v>0</v>
      </c>
      <c r="AH76" s="68">
        <f t="shared" si="43"/>
        <v>0</v>
      </c>
      <c r="AI76" s="69">
        <f t="shared" si="43"/>
        <v>0</v>
      </c>
    </row>
    <row r="77" spans="2:35" ht="9">
      <c r="B77" s="49" t="s">
        <v>117</v>
      </c>
      <c r="C77" s="50"/>
      <c r="D77" s="66"/>
      <c r="E77" s="67">
        <f aca="true" t="shared" si="44" ref="E77:AI77">E69-E76</f>
        <v>0</v>
      </c>
      <c r="F77" s="68">
        <f t="shared" si="44"/>
        <v>-248.89754000000002</v>
      </c>
      <c r="G77" s="188">
        <f t="shared" si="44"/>
        <v>-248.89754000000002</v>
      </c>
      <c r="H77" s="67">
        <f t="shared" si="44"/>
        <v>-248.89754000000002</v>
      </c>
      <c r="I77" s="194">
        <f t="shared" si="44"/>
        <v>-248.89754000000002</v>
      </c>
      <c r="J77" s="68">
        <f t="shared" si="44"/>
        <v>-248.89754000000002</v>
      </c>
      <c r="K77" s="68">
        <f t="shared" si="44"/>
        <v>-248.89754000000002</v>
      </c>
      <c r="L77" s="68">
        <f t="shared" si="44"/>
        <v>-248.89754000000002</v>
      </c>
      <c r="M77" s="68">
        <f t="shared" si="44"/>
        <v>-248.89754000000002</v>
      </c>
      <c r="N77" s="68">
        <f t="shared" si="44"/>
        <v>-248.89754000000002</v>
      </c>
      <c r="O77" s="68">
        <f t="shared" si="44"/>
        <v>-248.89754000000002</v>
      </c>
      <c r="P77" s="68">
        <f t="shared" si="44"/>
        <v>-248.89754000000002</v>
      </c>
      <c r="Q77" s="68">
        <f t="shared" si="44"/>
        <v>-248.89754000000002</v>
      </c>
      <c r="R77" s="68">
        <f t="shared" si="44"/>
        <v>-248.89754000000002</v>
      </c>
      <c r="S77" s="68">
        <f t="shared" si="44"/>
        <v>-248.89754000000002</v>
      </c>
      <c r="T77" s="68">
        <f t="shared" si="44"/>
        <v>-248.89754000000002</v>
      </c>
      <c r="U77" s="68">
        <f t="shared" si="44"/>
        <v>-248.89754000000002</v>
      </c>
      <c r="V77" s="68">
        <f t="shared" si="44"/>
        <v>-248.89754000000002</v>
      </c>
      <c r="W77" s="68">
        <f t="shared" si="44"/>
        <v>-248.89754000000002</v>
      </c>
      <c r="X77" s="68">
        <f t="shared" si="44"/>
        <v>-248.89754000000002</v>
      </c>
      <c r="Y77" s="68">
        <f t="shared" si="44"/>
        <v>-248.89754000000002</v>
      </c>
      <c r="Z77" s="68">
        <f t="shared" si="44"/>
        <v>-248.89754000000002</v>
      </c>
      <c r="AA77" s="68">
        <f t="shared" si="44"/>
        <v>-248.89754000000002</v>
      </c>
      <c r="AB77" s="68">
        <f t="shared" si="44"/>
        <v>-248.89754000000002</v>
      </c>
      <c r="AC77" s="68">
        <f t="shared" si="44"/>
        <v>-248.89754000000002</v>
      </c>
      <c r="AD77" s="68">
        <f t="shared" si="44"/>
        <v>-248.89754000000002</v>
      </c>
      <c r="AE77" s="68">
        <f t="shared" si="44"/>
        <v>-248.89754000000002</v>
      </c>
      <c r="AF77" s="68">
        <f t="shared" si="44"/>
        <v>-248.89754000000002</v>
      </c>
      <c r="AG77" s="68">
        <f t="shared" si="44"/>
        <v>-248.89754000000002</v>
      </c>
      <c r="AH77" s="68">
        <f t="shared" si="44"/>
        <v>-248.89754000000002</v>
      </c>
      <c r="AI77" s="69">
        <f t="shared" si="44"/>
        <v>-248.89754000000002</v>
      </c>
    </row>
    <row r="78" spans="2:35" ht="9">
      <c r="B78" s="49" t="s">
        <v>121</v>
      </c>
      <c r="C78" s="50"/>
      <c r="D78" s="66"/>
      <c r="E78" s="67">
        <f>E77</f>
        <v>0</v>
      </c>
      <c r="F78" s="68">
        <f aca="true" t="shared" si="45" ref="F78:AI78">E81+F77</f>
        <v>-248.89754000000002</v>
      </c>
      <c r="G78" s="188">
        <f t="shared" si="45"/>
        <v>-497.79508000000004</v>
      </c>
      <c r="H78" s="67">
        <f t="shared" si="45"/>
        <v>-746.69262</v>
      </c>
      <c r="I78" s="194">
        <f t="shared" si="45"/>
        <v>-995.5901600000001</v>
      </c>
      <c r="J78" s="68">
        <f t="shared" si="45"/>
        <v>-1244.4877000000001</v>
      </c>
      <c r="K78" s="68">
        <f t="shared" si="45"/>
        <v>-1493.38524</v>
      </c>
      <c r="L78" s="68">
        <f t="shared" si="45"/>
        <v>-1742.28278</v>
      </c>
      <c r="M78" s="68">
        <f t="shared" si="45"/>
        <v>-1991.18032</v>
      </c>
      <c r="N78" s="68">
        <f t="shared" si="45"/>
        <v>-2240.07786</v>
      </c>
      <c r="O78" s="68">
        <f t="shared" si="45"/>
        <v>-2488.9754</v>
      </c>
      <c r="P78" s="68">
        <f t="shared" si="45"/>
        <v>-2737.8729399999997</v>
      </c>
      <c r="Q78" s="68">
        <f t="shared" si="45"/>
        <v>-2986.7704799999997</v>
      </c>
      <c r="R78" s="68">
        <f t="shared" si="45"/>
        <v>-3235.6680199999996</v>
      </c>
      <c r="S78" s="68">
        <f t="shared" si="45"/>
        <v>-3484.5655599999996</v>
      </c>
      <c r="T78" s="68">
        <f t="shared" si="45"/>
        <v>-3733.4630999999995</v>
      </c>
      <c r="U78" s="68">
        <f t="shared" si="45"/>
        <v>-3982.3606399999994</v>
      </c>
      <c r="V78" s="68">
        <f t="shared" si="45"/>
        <v>-4231.25818</v>
      </c>
      <c r="W78" s="68">
        <f t="shared" si="45"/>
        <v>-4480.15572</v>
      </c>
      <c r="X78" s="68">
        <f t="shared" si="45"/>
        <v>-4729.05326</v>
      </c>
      <c r="Y78" s="68">
        <f t="shared" si="45"/>
        <v>-4977.9508</v>
      </c>
      <c r="Z78" s="68">
        <f t="shared" si="45"/>
        <v>-5226.84834</v>
      </c>
      <c r="AA78" s="68">
        <f t="shared" si="45"/>
        <v>-5475.7458799999995</v>
      </c>
      <c r="AB78" s="68">
        <f t="shared" si="45"/>
        <v>-5724.643419999999</v>
      </c>
      <c r="AC78" s="68">
        <f t="shared" si="45"/>
        <v>-5973.540959999999</v>
      </c>
      <c r="AD78" s="68">
        <f t="shared" si="45"/>
        <v>-6222.438499999999</v>
      </c>
      <c r="AE78" s="68">
        <f t="shared" si="45"/>
        <v>-6471.336039999999</v>
      </c>
      <c r="AF78" s="68">
        <f t="shared" si="45"/>
        <v>-6720.233579999999</v>
      </c>
      <c r="AG78" s="68">
        <f t="shared" si="45"/>
        <v>-6969.131119999999</v>
      </c>
      <c r="AH78" s="68">
        <f t="shared" si="45"/>
        <v>-7218.028659999999</v>
      </c>
      <c r="AI78" s="69">
        <f t="shared" si="45"/>
        <v>-7466.926199999999</v>
      </c>
    </row>
    <row r="79" spans="2:35" ht="9">
      <c r="B79" s="49" t="s">
        <v>118</v>
      </c>
      <c r="C79" s="50"/>
      <c r="D79" s="66"/>
      <c r="E79" s="346"/>
      <c r="F79" s="347"/>
      <c r="G79" s="348"/>
      <c r="H79" s="346"/>
      <c r="I79" s="349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50"/>
    </row>
    <row r="80" spans="2:35" ht="9">
      <c r="B80" s="49" t="s">
        <v>119</v>
      </c>
      <c r="C80" s="50"/>
      <c r="D80" s="66"/>
      <c r="E80" s="346"/>
      <c r="F80" s="347"/>
      <c r="G80" s="348"/>
      <c r="H80" s="346"/>
      <c r="I80" s="349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350"/>
    </row>
    <row r="81" spans="2:35" ht="9">
      <c r="B81" s="49" t="s">
        <v>120</v>
      </c>
      <c r="C81" s="50"/>
      <c r="D81" s="66"/>
      <c r="E81" s="67">
        <f aca="true" t="shared" si="46" ref="E81:AI81">E78-E79-E80</f>
        <v>0</v>
      </c>
      <c r="F81" s="68">
        <f t="shared" si="46"/>
        <v>-248.89754000000002</v>
      </c>
      <c r="G81" s="188">
        <f t="shared" si="46"/>
        <v>-497.79508000000004</v>
      </c>
      <c r="H81" s="67">
        <f t="shared" si="46"/>
        <v>-746.69262</v>
      </c>
      <c r="I81" s="194">
        <f t="shared" si="46"/>
        <v>-995.5901600000001</v>
      </c>
      <c r="J81" s="68">
        <f t="shared" si="46"/>
        <v>-1244.4877000000001</v>
      </c>
      <c r="K81" s="68">
        <f t="shared" si="46"/>
        <v>-1493.38524</v>
      </c>
      <c r="L81" s="68">
        <f t="shared" si="46"/>
        <v>-1742.28278</v>
      </c>
      <c r="M81" s="68">
        <f t="shared" si="46"/>
        <v>-1991.18032</v>
      </c>
      <c r="N81" s="68">
        <f t="shared" si="46"/>
        <v>-2240.07786</v>
      </c>
      <c r="O81" s="68">
        <f t="shared" si="46"/>
        <v>-2488.9754</v>
      </c>
      <c r="P81" s="68">
        <f t="shared" si="46"/>
        <v>-2737.8729399999997</v>
      </c>
      <c r="Q81" s="68">
        <f t="shared" si="46"/>
        <v>-2986.7704799999997</v>
      </c>
      <c r="R81" s="68">
        <f t="shared" si="46"/>
        <v>-3235.6680199999996</v>
      </c>
      <c r="S81" s="68">
        <f t="shared" si="46"/>
        <v>-3484.5655599999996</v>
      </c>
      <c r="T81" s="68">
        <f t="shared" si="46"/>
        <v>-3733.4630999999995</v>
      </c>
      <c r="U81" s="68">
        <f t="shared" si="46"/>
        <v>-3982.3606399999994</v>
      </c>
      <c r="V81" s="68">
        <f t="shared" si="46"/>
        <v>-4231.25818</v>
      </c>
      <c r="W81" s="68">
        <f t="shared" si="46"/>
        <v>-4480.15572</v>
      </c>
      <c r="X81" s="68">
        <f t="shared" si="46"/>
        <v>-4729.05326</v>
      </c>
      <c r="Y81" s="68">
        <f t="shared" si="46"/>
        <v>-4977.9508</v>
      </c>
      <c r="Z81" s="68">
        <f t="shared" si="46"/>
        <v>-5226.84834</v>
      </c>
      <c r="AA81" s="68">
        <f t="shared" si="46"/>
        <v>-5475.7458799999995</v>
      </c>
      <c r="AB81" s="68">
        <f t="shared" si="46"/>
        <v>-5724.643419999999</v>
      </c>
      <c r="AC81" s="68">
        <f t="shared" si="46"/>
        <v>-5973.540959999999</v>
      </c>
      <c r="AD81" s="68">
        <f t="shared" si="46"/>
        <v>-6222.438499999999</v>
      </c>
      <c r="AE81" s="68">
        <f t="shared" si="46"/>
        <v>-6471.336039999999</v>
      </c>
      <c r="AF81" s="68">
        <f t="shared" si="46"/>
        <v>-6720.233579999999</v>
      </c>
      <c r="AG81" s="68">
        <f t="shared" si="46"/>
        <v>-6969.131119999999</v>
      </c>
      <c r="AH81" s="68">
        <f t="shared" si="46"/>
        <v>-7218.028659999999</v>
      </c>
      <c r="AI81" s="69">
        <f t="shared" si="46"/>
        <v>-7466.926199999999</v>
      </c>
    </row>
    <row r="82" spans="2:26" ht="8.25">
      <c r="B82" s="46"/>
      <c r="C82" s="46"/>
      <c r="D82" s="46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2:26" ht="8.25">
      <c r="B83" s="46"/>
      <c r="C83" s="46"/>
      <c r="D83" s="46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2:26" ht="8.25">
      <c r="B84" s="46"/>
      <c r="C84" s="46"/>
      <c r="D84" s="46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2:36" s="1" customFormat="1" ht="12.75">
      <c r="B85" s="43" t="s">
        <v>124</v>
      </c>
      <c r="C85" s="43"/>
      <c r="Z85" s="2"/>
      <c r="AC85" s="2"/>
      <c r="AD85" s="2"/>
      <c r="AE85" s="2"/>
      <c r="AF85" s="2"/>
      <c r="AG85" s="2"/>
      <c r="AH85" s="2"/>
      <c r="AI85" s="2"/>
      <c r="AJ85" s="2"/>
    </row>
    <row r="86" spans="2:36" ht="9">
      <c r="B86" s="46"/>
      <c r="C86" s="46"/>
      <c r="Z86" s="48"/>
      <c r="AC86" s="48"/>
      <c r="AD86" s="48"/>
      <c r="AE86" s="48"/>
      <c r="AF86" s="48"/>
      <c r="AG86" s="48"/>
      <c r="AH86" s="48"/>
      <c r="AI86" s="48" t="s">
        <v>151</v>
      </c>
      <c r="AJ86" s="48"/>
    </row>
    <row r="87" spans="2:35" ht="9">
      <c r="B87" s="49"/>
      <c r="C87" s="50"/>
      <c r="D87" s="51" t="s">
        <v>289</v>
      </c>
      <c r="E87" s="52">
        <v>-2</v>
      </c>
      <c r="F87" s="53">
        <v>-1</v>
      </c>
      <c r="G87" s="181">
        <v>0</v>
      </c>
      <c r="H87" s="52">
        <v>1</v>
      </c>
      <c r="I87" s="189">
        <v>2</v>
      </c>
      <c r="J87" s="53">
        <v>3</v>
      </c>
      <c r="K87" s="53">
        <v>4</v>
      </c>
      <c r="L87" s="53">
        <v>5</v>
      </c>
      <c r="M87" s="53">
        <v>6</v>
      </c>
      <c r="N87" s="53">
        <v>7</v>
      </c>
      <c r="O87" s="53">
        <v>8</v>
      </c>
      <c r="P87" s="53">
        <v>9</v>
      </c>
      <c r="Q87" s="53">
        <v>10</v>
      </c>
      <c r="R87" s="53">
        <v>11</v>
      </c>
      <c r="S87" s="53">
        <v>12</v>
      </c>
      <c r="T87" s="53">
        <v>13</v>
      </c>
      <c r="U87" s="53">
        <v>14</v>
      </c>
      <c r="V87" s="53">
        <v>15</v>
      </c>
      <c r="W87" s="53">
        <v>16</v>
      </c>
      <c r="X87" s="53">
        <v>17</v>
      </c>
      <c r="Y87" s="53">
        <v>18</v>
      </c>
      <c r="Z87" s="53">
        <v>19</v>
      </c>
      <c r="AA87" s="53">
        <v>20</v>
      </c>
      <c r="AB87" s="53">
        <v>21</v>
      </c>
      <c r="AC87" s="53">
        <v>22</v>
      </c>
      <c r="AD87" s="53">
        <v>23</v>
      </c>
      <c r="AE87" s="53">
        <v>24</v>
      </c>
      <c r="AF87" s="53">
        <v>25</v>
      </c>
      <c r="AG87" s="53">
        <v>26</v>
      </c>
      <c r="AH87" s="53">
        <v>27</v>
      </c>
      <c r="AI87" s="54">
        <v>28</v>
      </c>
    </row>
    <row r="88" spans="2:35" ht="9">
      <c r="B88" s="55" t="s">
        <v>128</v>
      </c>
      <c r="C88" s="46"/>
      <c r="D88" s="56"/>
      <c r="E88" s="57">
        <f aca="true" t="shared" si="47" ref="E88:AI88">SUM(E89:E93)</f>
        <v>0</v>
      </c>
      <c r="F88" s="58">
        <f t="shared" si="47"/>
        <v>-248.89754000000002</v>
      </c>
      <c r="G88" s="182">
        <f t="shared" si="47"/>
        <v>-248.89754000000002</v>
      </c>
      <c r="H88" s="57">
        <f t="shared" si="47"/>
        <v>-248.89754000000002</v>
      </c>
      <c r="I88" s="190">
        <f t="shared" si="47"/>
        <v>-248.89754000000002</v>
      </c>
      <c r="J88" s="58">
        <f t="shared" si="47"/>
        <v>-248.89754000000002</v>
      </c>
      <c r="K88" s="58">
        <f t="shared" si="47"/>
        <v>-248.89754000000002</v>
      </c>
      <c r="L88" s="58">
        <f t="shared" si="47"/>
        <v>-248.89754000000002</v>
      </c>
      <c r="M88" s="58">
        <f t="shared" si="47"/>
        <v>-248.89754000000002</v>
      </c>
      <c r="N88" s="58">
        <f t="shared" si="47"/>
        <v>-248.89754000000002</v>
      </c>
      <c r="O88" s="58">
        <f t="shared" si="47"/>
        <v>-248.89754000000002</v>
      </c>
      <c r="P88" s="58">
        <f t="shared" si="47"/>
        <v>-248.89754000000002</v>
      </c>
      <c r="Q88" s="58">
        <f t="shared" si="47"/>
        <v>-248.89754000000002</v>
      </c>
      <c r="R88" s="58">
        <f t="shared" si="47"/>
        <v>-248.89754000000002</v>
      </c>
      <c r="S88" s="58">
        <f t="shared" si="47"/>
        <v>-248.89754000000002</v>
      </c>
      <c r="T88" s="58">
        <f t="shared" si="47"/>
        <v>-248.89754000000002</v>
      </c>
      <c r="U88" s="58">
        <f t="shared" si="47"/>
        <v>-248.89754000000002</v>
      </c>
      <c r="V88" s="58">
        <f t="shared" si="47"/>
        <v>-248.89754000000002</v>
      </c>
      <c r="W88" s="58">
        <f t="shared" si="47"/>
        <v>-248.89754000000002</v>
      </c>
      <c r="X88" s="58">
        <f t="shared" si="47"/>
        <v>-248.89754000000002</v>
      </c>
      <c r="Y88" s="58">
        <f t="shared" si="47"/>
        <v>-248.89754000000002</v>
      </c>
      <c r="Z88" s="58">
        <f t="shared" si="47"/>
        <v>-248.89754000000002</v>
      </c>
      <c r="AA88" s="58">
        <f t="shared" si="47"/>
        <v>-248.89754000000002</v>
      </c>
      <c r="AB88" s="58">
        <f t="shared" si="47"/>
        <v>-248.89754000000002</v>
      </c>
      <c r="AC88" s="58">
        <f t="shared" si="47"/>
        <v>-248.89754000000002</v>
      </c>
      <c r="AD88" s="58">
        <f t="shared" si="47"/>
        <v>-248.89754000000002</v>
      </c>
      <c r="AE88" s="58">
        <f t="shared" si="47"/>
        <v>-248.89754000000002</v>
      </c>
      <c r="AF88" s="58">
        <f t="shared" si="47"/>
        <v>-248.89754000000002</v>
      </c>
      <c r="AG88" s="58">
        <f t="shared" si="47"/>
        <v>-248.89754000000002</v>
      </c>
      <c r="AH88" s="58">
        <f t="shared" si="47"/>
        <v>-248.89754000000002</v>
      </c>
      <c r="AI88" s="59">
        <f t="shared" si="47"/>
        <v>-248.89754000000002</v>
      </c>
    </row>
    <row r="89" spans="2:35" ht="9">
      <c r="B89" s="55"/>
      <c r="C89" s="71" t="s">
        <v>123</v>
      </c>
      <c r="D89" s="72"/>
      <c r="E89" s="73">
        <f aca="true" t="shared" si="48" ref="E89:AI89">E77</f>
        <v>0</v>
      </c>
      <c r="F89" s="74">
        <f t="shared" si="48"/>
        <v>-248.89754000000002</v>
      </c>
      <c r="G89" s="183">
        <f t="shared" si="48"/>
        <v>-248.89754000000002</v>
      </c>
      <c r="H89" s="73">
        <f t="shared" si="48"/>
        <v>-248.89754000000002</v>
      </c>
      <c r="I89" s="191">
        <f t="shared" si="48"/>
        <v>-248.89754000000002</v>
      </c>
      <c r="J89" s="74">
        <f t="shared" si="48"/>
        <v>-248.89754000000002</v>
      </c>
      <c r="K89" s="74">
        <f t="shared" si="48"/>
        <v>-248.89754000000002</v>
      </c>
      <c r="L89" s="74">
        <f t="shared" si="48"/>
        <v>-248.89754000000002</v>
      </c>
      <c r="M89" s="74">
        <f t="shared" si="48"/>
        <v>-248.89754000000002</v>
      </c>
      <c r="N89" s="74">
        <f t="shared" si="48"/>
        <v>-248.89754000000002</v>
      </c>
      <c r="O89" s="74">
        <f t="shared" si="48"/>
        <v>-248.89754000000002</v>
      </c>
      <c r="P89" s="74">
        <f t="shared" si="48"/>
        <v>-248.89754000000002</v>
      </c>
      <c r="Q89" s="74">
        <f t="shared" si="48"/>
        <v>-248.89754000000002</v>
      </c>
      <c r="R89" s="74">
        <f t="shared" si="48"/>
        <v>-248.89754000000002</v>
      </c>
      <c r="S89" s="74">
        <f t="shared" si="48"/>
        <v>-248.89754000000002</v>
      </c>
      <c r="T89" s="74">
        <f t="shared" si="48"/>
        <v>-248.89754000000002</v>
      </c>
      <c r="U89" s="74">
        <f t="shared" si="48"/>
        <v>-248.89754000000002</v>
      </c>
      <c r="V89" s="74">
        <f t="shared" si="48"/>
        <v>-248.89754000000002</v>
      </c>
      <c r="W89" s="74">
        <f t="shared" si="48"/>
        <v>-248.89754000000002</v>
      </c>
      <c r="X89" s="74">
        <f t="shared" si="48"/>
        <v>-248.89754000000002</v>
      </c>
      <c r="Y89" s="74">
        <f t="shared" si="48"/>
        <v>-248.89754000000002</v>
      </c>
      <c r="Z89" s="74">
        <f t="shared" si="48"/>
        <v>-248.89754000000002</v>
      </c>
      <c r="AA89" s="74">
        <f t="shared" si="48"/>
        <v>-248.89754000000002</v>
      </c>
      <c r="AB89" s="74">
        <f t="shared" si="48"/>
        <v>-248.89754000000002</v>
      </c>
      <c r="AC89" s="74">
        <f t="shared" si="48"/>
        <v>-248.89754000000002</v>
      </c>
      <c r="AD89" s="74">
        <f t="shared" si="48"/>
        <v>-248.89754000000002</v>
      </c>
      <c r="AE89" s="74">
        <f t="shared" si="48"/>
        <v>-248.89754000000002</v>
      </c>
      <c r="AF89" s="74">
        <f t="shared" si="48"/>
        <v>-248.89754000000002</v>
      </c>
      <c r="AG89" s="74">
        <f t="shared" si="48"/>
        <v>-248.89754000000002</v>
      </c>
      <c r="AH89" s="74">
        <f t="shared" si="48"/>
        <v>-248.89754000000002</v>
      </c>
      <c r="AI89" s="75">
        <f t="shared" si="48"/>
        <v>-248.89754000000002</v>
      </c>
    </row>
    <row r="90" spans="2:35" ht="9">
      <c r="B90" s="55"/>
      <c r="C90" s="76" t="s">
        <v>67</v>
      </c>
      <c r="D90" s="77"/>
      <c r="E90" s="78">
        <f aca="true" t="shared" si="49" ref="E90:AI90">E44</f>
        <v>0</v>
      </c>
      <c r="F90" s="79">
        <f t="shared" si="49"/>
        <v>0</v>
      </c>
      <c r="G90" s="184">
        <f t="shared" si="49"/>
        <v>0</v>
      </c>
      <c r="H90" s="78">
        <f t="shared" si="49"/>
        <v>0</v>
      </c>
      <c r="I90" s="136">
        <f t="shared" si="49"/>
        <v>0</v>
      </c>
      <c r="J90" s="79">
        <f t="shared" si="49"/>
        <v>0</v>
      </c>
      <c r="K90" s="79">
        <f t="shared" si="49"/>
        <v>0</v>
      </c>
      <c r="L90" s="79">
        <f t="shared" si="49"/>
        <v>0</v>
      </c>
      <c r="M90" s="79">
        <f t="shared" si="49"/>
        <v>0</v>
      </c>
      <c r="N90" s="79">
        <f t="shared" si="49"/>
        <v>0</v>
      </c>
      <c r="O90" s="79">
        <f t="shared" si="49"/>
        <v>0</v>
      </c>
      <c r="P90" s="79">
        <f t="shared" si="49"/>
        <v>0</v>
      </c>
      <c r="Q90" s="79">
        <f t="shared" si="49"/>
        <v>0</v>
      </c>
      <c r="R90" s="79">
        <f t="shared" si="49"/>
        <v>0</v>
      </c>
      <c r="S90" s="79">
        <f t="shared" si="49"/>
        <v>0</v>
      </c>
      <c r="T90" s="79">
        <f t="shared" si="49"/>
        <v>0</v>
      </c>
      <c r="U90" s="79">
        <f t="shared" si="49"/>
        <v>0</v>
      </c>
      <c r="V90" s="79">
        <f t="shared" si="49"/>
        <v>0</v>
      </c>
      <c r="W90" s="79">
        <f t="shared" si="49"/>
        <v>0</v>
      </c>
      <c r="X90" s="79">
        <f t="shared" si="49"/>
        <v>0</v>
      </c>
      <c r="Y90" s="79">
        <f t="shared" si="49"/>
        <v>0</v>
      </c>
      <c r="Z90" s="79">
        <f t="shared" si="49"/>
        <v>0</v>
      </c>
      <c r="AA90" s="79">
        <f t="shared" si="49"/>
        <v>0</v>
      </c>
      <c r="AB90" s="79">
        <f t="shared" si="49"/>
        <v>0</v>
      </c>
      <c r="AC90" s="79">
        <f t="shared" si="49"/>
        <v>0</v>
      </c>
      <c r="AD90" s="79">
        <f t="shared" si="49"/>
        <v>0</v>
      </c>
      <c r="AE90" s="79">
        <f t="shared" si="49"/>
        <v>0</v>
      </c>
      <c r="AF90" s="79">
        <f t="shared" si="49"/>
        <v>0</v>
      </c>
      <c r="AG90" s="79">
        <f t="shared" si="49"/>
        <v>0</v>
      </c>
      <c r="AH90" s="79">
        <f t="shared" si="49"/>
        <v>0</v>
      </c>
      <c r="AI90" s="80">
        <f t="shared" si="49"/>
        <v>0</v>
      </c>
    </row>
    <row r="91" spans="2:35" ht="9">
      <c r="B91" s="55"/>
      <c r="C91" s="76" t="s">
        <v>85</v>
      </c>
      <c r="D91" s="77"/>
      <c r="E91" s="78"/>
      <c r="F91" s="79"/>
      <c r="G91" s="184"/>
      <c r="H91" s="78"/>
      <c r="I91" s="136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80">
        <f>MIN(-(AI89+AI90+AI101+AI104+AI107)*D76,0)</f>
        <v>0</v>
      </c>
    </row>
    <row r="92" spans="2:35" ht="9">
      <c r="B92" s="55"/>
      <c r="C92" s="76"/>
      <c r="D92" s="77"/>
      <c r="E92" s="78"/>
      <c r="F92" s="79"/>
      <c r="G92" s="184"/>
      <c r="H92" s="78"/>
      <c r="I92" s="136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80"/>
    </row>
    <row r="93" spans="2:35" ht="9">
      <c r="B93" s="55"/>
      <c r="C93" s="81"/>
      <c r="D93" s="82"/>
      <c r="E93" s="83"/>
      <c r="F93" s="84"/>
      <c r="G93" s="185"/>
      <c r="H93" s="83"/>
      <c r="I93" s="192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5"/>
    </row>
    <row r="94" spans="2:35" ht="9">
      <c r="B94" s="60" t="s">
        <v>129</v>
      </c>
      <c r="C94" s="61"/>
      <c r="D94" s="62"/>
      <c r="E94" s="63">
        <f aca="true" t="shared" si="50" ref="E94:AI94">SUM(E95:E99)</f>
        <v>0</v>
      </c>
      <c r="F94" s="64">
        <f t="shared" si="50"/>
        <v>0</v>
      </c>
      <c r="G94" s="186">
        <f t="shared" si="50"/>
        <v>0</v>
      </c>
      <c r="H94" s="63">
        <f t="shared" si="50"/>
        <v>0</v>
      </c>
      <c r="I94" s="193">
        <f t="shared" si="50"/>
        <v>0</v>
      </c>
      <c r="J94" s="64">
        <f t="shared" si="50"/>
        <v>0</v>
      </c>
      <c r="K94" s="64">
        <f t="shared" si="50"/>
        <v>0</v>
      </c>
      <c r="L94" s="64">
        <f t="shared" si="50"/>
        <v>0</v>
      </c>
      <c r="M94" s="64">
        <f t="shared" si="50"/>
        <v>0</v>
      </c>
      <c r="N94" s="64">
        <f t="shared" si="50"/>
        <v>0</v>
      </c>
      <c r="O94" s="64">
        <f t="shared" si="50"/>
        <v>0</v>
      </c>
      <c r="P94" s="64">
        <f t="shared" si="50"/>
        <v>0</v>
      </c>
      <c r="Q94" s="64">
        <f t="shared" si="50"/>
        <v>0</v>
      </c>
      <c r="R94" s="64">
        <f t="shared" si="50"/>
        <v>0</v>
      </c>
      <c r="S94" s="64">
        <f t="shared" si="50"/>
        <v>0</v>
      </c>
      <c r="T94" s="64">
        <f t="shared" si="50"/>
        <v>0</v>
      </c>
      <c r="U94" s="64">
        <f t="shared" si="50"/>
        <v>0</v>
      </c>
      <c r="V94" s="64">
        <f t="shared" si="50"/>
        <v>0</v>
      </c>
      <c r="W94" s="64">
        <f t="shared" si="50"/>
        <v>0</v>
      </c>
      <c r="X94" s="64">
        <f t="shared" si="50"/>
        <v>0</v>
      </c>
      <c r="Y94" s="64">
        <f t="shared" si="50"/>
        <v>0</v>
      </c>
      <c r="Z94" s="64">
        <f t="shared" si="50"/>
        <v>0</v>
      </c>
      <c r="AA94" s="64">
        <f t="shared" si="50"/>
        <v>0</v>
      </c>
      <c r="AB94" s="64">
        <f t="shared" si="50"/>
        <v>0</v>
      </c>
      <c r="AC94" s="64">
        <f t="shared" si="50"/>
        <v>0</v>
      </c>
      <c r="AD94" s="64">
        <f t="shared" si="50"/>
        <v>0</v>
      </c>
      <c r="AE94" s="64">
        <f t="shared" si="50"/>
        <v>0</v>
      </c>
      <c r="AF94" s="64">
        <f t="shared" si="50"/>
        <v>0</v>
      </c>
      <c r="AG94" s="64">
        <f t="shared" si="50"/>
        <v>0</v>
      </c>
      <c r="AH94" s="64">
        <f t="shared" si="50"/>
        <v>0</v>
      </c>
      <c r="AI94" s="65">
        <f t="shared" si="50"/>
        <v>0</v>
      </c>
    </row>
    <row r="95" spans="2:35" ht="9">
      <c r="B95" s="55"/>
      <c r="C95" s="71" t="s">
        <v>246</v>
      </c>
      <c r="D95" s="72"/>
      <c r="E95" s="73">
        <f>'E-1-6'!E95*'E-1-1'!$E$48</f>
        <v>0</v>
      </c>
      <c r="F95" s="74">
        <f>'E-1-6'!F95*'E-1-1'!$E$48</f>
        <v>0</v>
      </c>
      <c r="G95" s="183">
        <f>'E-1-6'!G95*'E-1-1'!$E$48</f>
        <v>0</v>
      </c>
      <c r="H95" s="73">
        <f>'E-1-6'!H95*'E-1-1'!$E$48</f>
        <v>0</v>
      </c>
      <c r="I95" s="191">
        <f>'E-1-6'!I95*'E-1-1'!$E$48</f>
        <v>0</v>
      </c>
      <c r="J95" s="74">
        <f>'E-1-6'!J95*'E-1-1'!$E$48</f>
        <v>0</v>
      </c>
      <c r="K95" s="74">
        <f>'E-1-6'!K95*'E-1-1'!$E$48</f>
        <v>0</v>
      </c>
      <c r="L95" s="74">
        <f>'E-1-6'!L95*'E-1-1'!$E$48</f>
        <v>0</v>
      </c>
      <c r="M95" s="74">
        <f>'E-1-6'!M95*'E-1-1'!$E$48</f>
        <v>0</v>
      </c>
      <c r="N95" s="74">
        <f>'E-1-6'!N95*'E-1-1'!$E$48</f>
        <v>0</v>
      </c>
      <c r="O95" s="74">
        <f>'E-1-6'!O95*'E-1-1'!$E$48</f>
        <v>0</v>
      </c>
      <c r="P95" s="74">
        <f>'E-1-6'!P95*'E-1-1'!$E$48</f>
        <v>0</v>
      </c>
      <c r="Q95" s="74">
        <f>'E-1-6'!Q95*'E-1-1'!$E$48</f>
        <v>0</v>
      </c>
      <c r="R95" s="74">
        <f>'E-1-6'!R95*'E-1-1'!$E$48</f>
        <v>0</v>
      </c>
      <c r="S95" s="74">
        <f>'E-1-6'!S95*'E-1-1'!$E$48</f>
        <v>0</v>
      </c>
      <c r="T95" s="74">
        <f>'E-1-6'!T95*'E-1-1'!$E$48</f>
        <v>0</v>
      </c>
      <c r="U95" s="74">
        <f>'E-1-6'!U95*'E-1-1'!$E$48</f>
        <v>0</v>
      </c>
      <c r="V95" s="74">
        <f>'E-1-6'!V95*'E-1-1'!$E$48</f>
        <v>0</v>
      </c>
      <c r="W95" s="74">
        <f>'E-1-6'!W95*'E-1-1'!$E$48</f>
        <v>0</v>
      </c>
      <c r="X95" s="74">
        <f>'E-1-6'!X95*'E-1-1'!$E$48</f>
        <v>0</v>
      </c>
      <c r="Y95" s="74">
        <f>'E-1-6'!Y95*'E-1-1'!$E$48</f>
        <v>0</v>
      </c>
      <c r="Z95" s="74">
        <f>'E-1-6'!Z95*'E-1-1'!$E$48</f>
        <v>0</v>
      </c>
      <c r="AA95" s="74">
        <f>'E-1-6'!AA95*'E-1-1'!$E$48</f>
        <v>0</v>
      </c>
      <c r="AB95" s="74">
        <f>'E-1-6'!AB95*'E-1-1'!$E$48</f>
        <v>0</v>
      </c>
      <c r="AC95" s="74">
        <f>'E-1-6'!AC95*'E-1-1'!$E$48</f>
        <v>0</v>
      </c>
      <c r="AD95" s="74">
        <f>'E-1-6'!AD95*'E-1-1'!$E$48</f>
        <v>0</v>
      </c>
      <c r="AE95" s="74">
        <f>'E-1-6'!AE95*'E-1-1'!$E$48</f>
        <v>0</v>
      </c>
      <c r="AF95" s="74">
        <f>'E-1-6'!AF95*'E-1-1'!$E$48</f>
        <v>0</v>
      </c>
      <c r="AG95" s="74">
        <f>'E-1-6'!AG95*'E-1-1'!$E$48</f>
        <v>0</v>
      </c>
      <c r="AH95" s="74">
        <f>'E-1-6'!AH95*'E-1-1'!$E$48</f>
        <v>0</v>
      </c>
      <c r="AI95" s="75">
        <f>'E-1-6'!AI95*'E-1-1'!$E$48</f>
        <v>0</v>
      </c>
    </row>
    <row r="96" spans="2:35" ht="9">
      <c r="B96" s="55"/>
      <c r="C96" s="76"/>
      <c r="D96" s="77"/>
      <c r="E96" s="78"/>
      <c r="F96" s="79"/>
      <c r="G96" s="184"/>
      <c r="H96" s="78"/>
      <c r="I96" s="136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80"/>
    </row>
    <row r="97" spans="2:35" ht="9">
      <c r="B97" s="55"/>
      <c r="C97" s="76"/>
      <c r="D97" s="77"/>
      <c r="E97" s="78"/>
      <c r="F97" s="79"/>
      <c r="G97" s="184"/>
      <c r="H97" s="78"/>
      <c r="I97" s="136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80"/>
    </row>
    <row r="98" spans="2:35" ht="9">
      <c r="B98" s="55"/>
      <c r="C98" s="76"/>
      <c r="D98" s="77"/>
      <c r="E98" s="78"/>
      <c r="F98" s="79"/>
      <c r="G98" s="184"/>
      <c r="H98" s="78"/>
      <c r="I98" s="136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80"/>
    </row>
    <row r="99" spans="2:35" ht="9">
      <c r="B99" s="99"/>
      <c r="C99" s="81"/>
      <c r="D99" s="82"/>
      <c r="E99" s="83"/>
      <c r="F99" s="84"/>
      <c r="G99" s="185"/>
      <c r="H99" s="83"/>
      <c r="I99" s="192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5"/>
    </row>
    <row r="100" spans="2:35" ht="9">
      <c r="B100" s="55" t="s">
        <v>130</v>
      </c>
      <c r="C100" s="46"/>
      <c r="D100" s="56"/>
      <c r="E100" s="57">
        <f aca="true" t="shared" si="51" ref="E100:AI100">SUM(E101:E105)</f>
        <v>0</v>
      </c>
      <c r="F100" s="58">
        <f t="shared" si="51"/>
        <v>0</v>
      </c>
      <c r="G100" s="182">
        <f t="shared" si="51"/>
        <v>0</v>
      </c>
      <c r="H100" s="57">
        <f t="shared" si="51"/>
        <v>0</v>
      </c>
      <c r="I100" s="190">
        <f t="shared" si="51"/>
        <v>0</v>
      </c>
      <c r="J100" s="58">
        <f t="shared" si="51"/>
        <v>0</v>
      </c>
      <c r="K100" s="58">
        <f t="shared" si="51"/>
        <v>0</v>
      </c>
      <c r="L100" s="58">
        <f t="shared" si="51"/>
        <v>0</v>
      </c>
      <c r="M100" s="58">
        <f t="shared" si="51"/>
        <v>0</v>
      </c>
      <c r="N100" s="58">
        <f t="shared" si="51"/>
        <v>0</v>
      </c>
      <c r="O100" s="58">
        <f t="shared" si="51"/>
        <v>0</v>
      </c>
      <c r="P100" s="58">
        <f t="shared" si="51"/>
        <v>0</v>
      </c>
      <c r="Q100" s="58">
        <f t="shared" si="51"/>
        <v>0</v>
      </c>
      <c r="R100" s="58">
        <f t="shared" si="51"/>
        <v>0</v>
      </c>
      <c r="S100" s="58">
        <f t="shared" si="51"/>
        <v>0</v>
      </c>
      <c r="T100" s="58">
        <f t="shared" si="51"/>
        <v>0</v>
      </c>
      <c r="U100" s="58">
        <f t="shared" si="51"/>
        <v>0</v>
      </c>
      <c r="V100" s="58">
        <f t="shared" si="51"/>
        <v>0</v>
      </c>
      <c r="W100" s="58">
        <f t="shared" si="51"/>
        <v>0</v>
      </c>
      <c r="X100" s="58">
        <f t="shared" si="51"/>
        <v>0</v>
      </c>
      <c r="Y100" s="58">
        <f t="shared" si="51"/>
        <v>0</v>
      </c>
      <c r="Z100" s="58">
        <f t="shared" si="51"/>
        <v>0</v>
      </c>
      <c r="AA100" s="58">
        <f t="shared" si="51"/>
        <v>0</v>
      </c>
      <c r="AB100" s="58">
        <f t="shared" si="51"/>
        <v>0</v>
      </c>
      <c r="AC100" s="58">
        <f t="shared" si="51"/>
        <v>0</v>
      </c>
      <c r="AD100" s="58">
        <f t="shared" si="51"/>
        <v>0</v>
      </c>
      <c r="AE100" s="58">
        <f t="shared" si="51"/>
        <v>0</v>
      </c>
      <c r="AF100" s="58">
        <f t="shared" si="51"/>
        <v>0</v>
      </c>
      <c r="AG100" s="58">
        <f t="shared" si="51"/>
        <v>0</v>
      </c>
      <c r="AH100" s="58">
        <f t="shared" si="51"/>
        <v>0</v>
      </c>
      <c r="AI100" s="59">
        <f t="shared" si="51"/>
        <v>0</v>
      </c>
    </row>
    <row r="101" spans="2:35" ht="9">
      <c r="B101" s="55"/>
      <c r="C101" s="71" t="s">
        <v>152</v>
      </c>
      <c r="D101" s="72"/>
      <c r="E101" s="73"/>
      <c r="F101" s="74"/>
      <c r="G101" s="183"/>
      <c r="H101" s="73"/>
      <c r="I101" s="191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5">
        <f>MAX(-SUM(E90:AI90)-SUM(E95:AI95),0)</f>
        <v>0</v>
      </c>
    </row>
    <row r="102" spans="2:35" ht="9">
      <c r="B102" s="55"/>
      <c r="C102" s="76" t="s">
        <v>70</v>
      </c>
      <c r="D102" s="77"/>
      <c r="E102" s="78">
        <f>'E-1-6'!E102*'E-1-1'!$E$48</f>
        <v>0</v>
      </c>
      <c r="F102" s="79">
        <f>'E-1-6'!F102*'E-1-1'!$E$48</f>
        <v>0</v>
      </c>
      <c r="G102" s="184">
        <f>'E-1-6'!G102*'E-1-1'!$E$48</f>
        <v>0</v>
      </c>
      <c r="H102" s="78">
        <f>'E-1-6'!H102*'E-1-1'!$E$48</f>
        <v>0</v>
      </c>
      <c r="I102" s="136">
        <f>'E-1-6'!I102*'E-1-1'!$E$48</f>
        <v>0</v>
      </c>
      <c r="J102" s="79">
        <f>'E-1-6'!J102*'E-1-1'!$E$48</f>
        <v>0</v>
      </c>
      <c r="K102" s="79">
        <f>'E-1-6'!K102*'E-1-1'!$E$48</f>
        <v>0</v>
      </c>
      <c r="L102" s="79">
        <f>'E-1-6'!L102*'E-1-1'!$E$48</f>
        <v>0</v>
      </c>
      <c r="M102" s="79">
        <f>'E-1-6'!M102*'E-1-1'!$E$48</f>
        <v>0</v>
      </c>
      <c r="N102" s="79">
        <f>'E-1-6'!N102*'E-1-1'!$E$48</f>
        <v>0</v>
      </c>
      <c r="O102" s="79">
        <f>'E-1-6'!O102*'E-1-1'!$E$48</f>
        <v>0</v>
      </c>
      <c r="P102" s="79">
        <f>'E-1-6'!P102*'E-1-1'!$E$48</f>
        <v>0</v>
      </c>
      <c r="Q102" s="79">
        <f>'E-1-6'!Q102*'E-1-1'!$E$48</f>
        <v>0</v>
      </c>
      <c r="R102" s="79">
        <f>'E-1-6'!R102*'E-1-1'!$E$48</f>
        <v>0</v>
      </c>
      <c r="S102" s="79">
        <f>'E-1-6'!S102*'E-1-1'!$E$48</f>
        <v>0</v>
      </c>
      <c r="T102" s="79">
        <f>'E-1-6'!T102*'E-1-1'!$E$48</f>
        <v>0</v>
      </c>
      <c r="U102" s="79">
        <f>'E-1-6'!U102*'E-1-1'!$E$48</f>
        <v>0</v>
      </c>
      <c r="V102" s="79">
        <f>'E-1-6'!V102*'E-1-1'!$E$48</f>
        <v>0</v>
      </c>
      <c r="W102" s="79">
        <f>'E-1-6'!W102*'E-1-1'!$E$48</f>
        <v>0</v>
      </c>
      <c r="X102" s="79">
        <f>'E-1-6'!X102*'E-1-1'!$E$48</f>
        <v>0</v>
      </c>
      <c r="Y102" s="79">
        <f>'E-1-6'!Y102*'E-1-1'!$E$48</f>
        <v>0</v>
      </c>
      <c r="Z102" s="79">
        <f>'E-1-6'!Z102*'E-1-1'!$E$48</f>
        <v>0</v>
      </c>
      <c r="AA102" s="79">
        <f>'E-1-6'!AA102*'E-1-1'!$E$48</f>
        <v>0</v>
      </c>
      <c r="AB102" s="79">
        <f>'E-1-6'!AB102*'E-1-1'!$E$48</f>
        <v>0</v>
      </c>
      <c r="AC102" s="79">
        <f>'E-1-6'!AC102*'E-1-1'!$E$48</f>
        <v>0</v>
      </c>
      <c r="AD102" s="79">
        <f>'E-1-6'!AD102*'E-1-1'!$E$48</f>
        <v>0</v>
      </c>
      <c r="AE102" s="79">
        <f>'E-1-6'!AE102*'E-1-1'!$E$48</f>
        <v>0</v>
      </c>
      <c r="AF102" s="79">
        <f>'E-1-6'!AF102*'E-1-1'!$E$48</f>
        <v>0</v>
      </c>
      <c r="AG102" s="79">
        <f>'E-1-6'!AG102*'E-1-1'!$E$48</f>
        <v>0</v>
      </c>
      <c r="AH102" s="79">
        <f>'E-1-6'!AH102*'E-1-1'!$E$48</f>
        <v>0</v>
      </c>
      <c r="AI102" s="80">
        <f>'E-1-6'!AI102*'E-1-1'!$E$48</f>
        <v>0</v>
      </c>
    </row>
    <row r="103" spans="2:35" ht="9">
      <c r="B103" s="55"/>
      <c r="C103" s="76" t="s">
        <v>86</v>
      </c>
      <c r="D103" s="77"/>
      <c r="E103" s="78">
        <f>'E-1-6'!E103*'E-1-1'!$E$48</f>
        <v>0</v>
      </c>
      <c r="F103" s="79">
        <f>'E-1-6'!F103*'E-1-1'!$E$48</f>
        <v>0</v>
      </c>
      <c r="G103" s="187">
        <f>'E-1-6'!G103*'E-1-1'!$E$48</f>
        <v>0</v>
      </c>
      <c r="H103" s="78">
        <f>'E-1-6'!H103*'E-1-1'!$E$48</f>
        <v>0</v>
      </c>
      <c r="I103" s="136">
        <f>'E-1-6'!I103*'E-1-1'!$E$48</f>
        <v>0</v>
      </c>
      <c r="J103" s="79">
        <f>'E-1-6'!J103*'E-1-1'!$E$48</f>
        <v>0</v>
      </c>
      <c r="K103" s="79">
        <f>'E-1-6'!K103*'E-1-1'!$E$48</f>
        <v>0</v>
      </c>
      <c r="L103" s="79">
        <f>'E-1-6'!L103*'E-1-1'!$E$48</f>
        <v>0</v>
      </c>
      <c r="M103" s="79">
        <f>'E-1-6'!M103*'E-1-1'!$E$48</f>
        <v>0</v>
      </c>
      <c r="N103" s="79">
        <f>'E-1-6'!N103*'E-1-1'!$E$48</f>
        <v>0</v>
      </c>
      <c r="O103" s="79">
        <f>'E-1-6'!O103*'E-1-1'!$E$48</f>
        <v>0</v>
      </c>
      <c r="P103" s="79">
        <f>'E-1-6'!P103*'E-1-1'!$E$48</f>
        <v>0</v>
      </c>
      <c r="Q103" s="79">
        <f>'E-1-6'!Q103*'E-1-1'!$E$48</f>
        <v>0</v>
      </c>
      <c r="R103" s="79">
        <f>'E-1-6'!R103*'E-1-1'!$E$48</f>
        <v>0</v>
      </c>
      <c r="S103" s="79">
        <f>'E-1-6'!S103*'E-1-1'!$E$48</f>
        <v>0</v>
      </c>
      <c r="T103" s="79">
        <f>'E-1-6'!T103*'E-1-1'!$E$48</f>
        <v>0</v>
      </c>
      <c r="U103" s="79">
        <f>'E-1-6'!U103*'E-1-1'!$E$48</f>
        <v>0</v>
      </c>
      <c r="V103" s="79">
        <f>'E-1-6'!V103*'E-1-1'!$E$48</f>
        <v>0</v>
      </c>
      <c r="W103" s="79">
        <f>'E-1-6'!W103*'E-1-1'!$E$48</f>
        <v>0</v>
      </c>
      <c r="X103" s="79">
        <f>'E-1-6'!X103*'E-1-1'!$E$48</f>
        <v>0</v>
      </c>
      <c r="Y103" s="79">
        <f>'E-1-6'!Y103*'E-1-1'!$E$48</f>
        <v>0</v>
      </c>
      <c r="Z103" s="79">
        <f>'E-1-6'!Z103*'E-1-1'!$E$48</f>
        <v>0</v>
      </c>
      <c r="AA103" s="79">
        <f>'E-1-6'!AA103*'E-1-1'!$E$48</f>
        <v>0</v>
      </c>
      <c r="AB103" s="79">
        <f>'E-1-6'!AB103*'E-1-1'!$E$48</f>
        <v>0</v>
      </c>
      <c r="AC103" s="79">
        <f>'E-1-6'!AC103*'E-1-1'!$E$48</f>
        <v>0</v>
      </c>
      <c r="AD103" s="79">
        <f>'E-1-6'!AD103*'E-1-1'!$E$48</f>
        <v>0</v>
      </c>
      <c r="AE103" s="79">
        <f>'E-1-6'!AE103*'E-1-1'!$E$48</f>
        <v>0</v>
      </c>
      <c r="AF103" s="79">
        <f>'E-1-6'!AF103*'E-1-1'!$E$48</f>
        <v>0</v>
      </c>
      <c r="AG103" s="79">
        <f>'E-1-6'!AG103*'E-1-1'!$E$48</f>
        <v>0</v>
      </c>
      <c r="AH103" s="79">
        <f>'E-1-6'!AH103*'E-1-1'!$E$48</f>
        <v>0</v>
      </c>
      <c r="AI103" s="80">
        <f>'E-1-6'!AI103*'E-1-1'!$E$48</f>
        <v>0</v>
      </c>
    </row>
    <row r="104" spans="2:35" ht="9">
      <c r="B104" s="55"/>
      <c r="C104" s="76" t="s">
        <v>87</v>
      </c>
      <c r="D104" s="77"/>
      <c r="E104" s="78"/>
      <c r="F104" s="79"/>
      <c r="G104" s="184"/>
      <c r="H104" s="78">
        <f>'E-1-6'!H104*'E-1-1'!$E$48</f>
        <v>0</v>
      </c>
      <c r="I104" s="136">
        <f>'E-1-6'!I104*'E-1-1'!$E$48</f>
        <v>0</v>
      </c>
      <c r="J104" s="79">
        <f>'E-1-6'!J104*'E-1-1'!$E$48</f>
        <v>0</v>
      </c>
      <c r="K104" s="79">
        <f>'E-1-6'!K104*'E-1-1'!$E$48</f>
        <v>0</v>
      </c>
      <c r="L104" s="79">
        <f>'E-1-6'!L104*'E-1-1'!$E$48</f>
        <v>0</v>
      </c>
      <c r="M104" s="79">
        <f>'E-1-6'!M104*'E-1-1'!$E$48</f>
        <v>0</v>
      </c>
      <c r="N104" s="79">
        <f>'E-1-6'!N104*'E-1-1'!$E$48</f>
        <v>0</v>
      </c>
      <c r="O104" s="79">
        <f>'E-1-6'!O104*'E-1-1'!$E$48</f>
        <v>0</v>
      </c>
      <c r="P104" s="79">
        <f>'E-1-6'!P104*'E-1-1'!$E$48</f>
        <v>0</v>
      </c>
      <c r="Q104" s="79">
        <f>'E-1-6'!Q104*'E-1-1'!$E$48</f>
        <v>0</v>
      </c>
      <c r="R104" s="79">
        <f>'E-1-6'!R104*'E-1-1'!$E$48</f>
        <v>0</v>
      </c>
      <c r="S104" s="79">
        <f>'E-1-6'!S104*'E-1-1'!$E$48</f>
        <v>0</v>
      </c>
      <c r="T104" s="79">
        <f>'E-1-6'!T104*'E-1-1'!$E$48</f>
        <v>0</v>
      </c>
      <c r="U104" s="79">
        <f>'E-1-6'!U104*'E-1-1'!$E$48</f>
        <v>0</v>
      </c>
      <c r="V104" s="79">
        <f>'E-1-6'!V104*'E-1-1'!$E$48</f>
        <v>0</v>
      </c>
      <c r="W104" s="79">
        <f>'E-1-6'!W104*'E-1-1'!$E$48</f>
        <v>0</v>
      </c>
      <c r="X104" s="79">
        <f>'E-1-6'!X104*'E-1-1'!$E$48</f>
        <v>0</v>
      </c>
      <c r="Y104" s="79">
        <f>'E-1-6'!Y104*'E-1-1'!$E$48</f>
        <v>0</v>
      </c>
      <c r="Z104" s="79">
        <f>'E-1-6'!Z104*'E-1-1'!$E$48</f>
        <v>0</v>
      </c>
      <c r="AA104" s="79">
        <f>'E-1-6'!AA104*'E-1-1'!$E$48</f>
        <v>0</v>
      </c>
      <c r="AB104" s="79">
        <f>'E-1-6'!AB104*'E-1-1'!$E$48</f>
        <v>0</v>
      </c>
      <c r="AC104" s="79">
        <f>'E-1-6'!AC104*'E-1-1'!$E$48</f>
        <v>0</v>
      </c>
      <c r="AD104" s="79">
        <f>'E-1-6'!AD104*'E-1-1'!$E$48</f>
        <v>0</v>
      </c>
      <c r="AE104" s="79">
        <f>'E-1-6'!AE104*'E-1-1'!$E$48</f>
        <v>0</v>
      </c>
      <c r="AF104" s="79">
        <f>'E-1-6'!AF104*'E-1-1'!$E$48</f>
        <v>0</v>
      </c>
      <c r="AG104" s="79">
        <f>'E-1-6'!AG104*'E-1-1'!$E$48</f>
        <v>0</v>
      </c>
      <c r="AH104" s="79">
        <f>'E-1-6'!AH104*'E-1-1'!$E$48</f>
        <v>0</v>
      </c>
      <c r="AI104" s="80">
        <f>'E-1-6'!AI104*'E-1-1'!$E$48</f>
        <v>0</v>
      </c>
    </row>
    <row r="105" spans="2:35" ht="9">
      <c r="B105" s="55"/>
      <c r="C105" s="81" t="s">
        <v>88</v>
      </c>
      <c r="D105" s="82"/>
      <c r="E105" s="83"/>
      <c r="F105" s="84"/>
      <c r="G105" s="185"/>
      <c r="H105" s="353"/>
      <c r="I105" s="354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6"/>
    </row>
    <row r="106" spans="2:35" ht="9">
      <c r="B106" s="49" t="s">
        <v>89</v>
      </c>
      <c r="C106" s="50"/>
      <c r="D106" s="66"/>
      <c r="E106" s="67">
        <f aca="true" t="shared" si="52" ref="E106:AI106">E88+E94+E100</f>
        <v>0</v>
      </c>
      <c r="F106" s="68">
        <f t="shared" si="52"/>
        <v>-248.89754000000002</v>
      </c>
      <c r="G106" s="188">
        <f t="shared" si="52"/>
        <v>-248.89754000000002</v>
      </c>
      <c r="H106" s="67">
        <f t="shared" si="52"/>
        <v>-248.89754000000002</v>
      </c>
      <c r="I106" s="194">
        <f t="shared" si="52"/>
        <v>-248.89754000000002</v>
      </c>
      <c r="J106" s="68">
        <f t="shared" si="52"/>
        <v>-248.89754000000002</v>
      </c>
      <c r="K106" s="68">
        <f t="shared" si="52"/>
        <v>-248.89754000000002</v>
      </c>
      <c r="L106" s="68">
        <f t="shared" si="52"/>
        <v>-248.89754000000002</v>
      </c>
      <c r="M106" s="68">
        <f t="shared" si="52"/>
        <v>-248.89754000000002</v>
      </c>
      <c r="N106" s="68">
        <f t="shared" si="52"/>
        <v>-248.89754000000002</v>
      </c>
      <c r="O106" s="68">
        <f t="shared" si="52"/>
        <v>-248.89754000000002</v>
      </c>
      <c r="P106" s="68">
        <f t="shared" si="52"/>
        <v>-248.89754000000002</v>
      </c>
      <c r="Q106" s="68">
        <f t="shared" si="52"/>
        <v>-248.89754000000002</v>
      </c>
      <c r="R106" s="68">
        <f t="shared" si="52"/>
        <v>-248.89754000000002</v>
      </c>
      <c r="S106" s="68">
        <f t="shared" si="52"/>
        <v>-248.89754000000002</v>
      </c>
      <c r="T106" s="68">
        <f t="shared" si="52"/>
        <v>-248.89754000000002</v>
      </c>
      <c r="U106" s="68">
        <f t="shared" si="52"/>
        <v>-248.89754000000002</v>
      </c>
      <c r="V106" s="68">
        <f t="shared" si="52"/>
        <v>-248.89754000000002</v>
      </c>
      <c r="W106" s="68">
        <f t="shared" si="52"/>
        <v>-248.89754000000002</v>
      </c>
      <c r="X106" s="68">
        <f t="shared" si="52"/>
        <v>-248.89754000000002</v>
      </c>
      <c r="Y106" s="68">
        <f t="shared" si="52"/>
        <v>-248.89754000000002</v>
      </c>
      <c r="Z106" s="68">
        <f t="shared" si="52"/>
        <v>-248.89754000000002</v>
      </c>
      <c r="AA106" s="68">
        <f t="shared" si="52"/>
        <v>-248.89754000000002</v>
      </c>
      <c r="AB106" s="68">
        <f t="shared" si="52"/>
        <v>-248.89754000000002</v>
      </c>
      <c r="AC106" s="68">
        <f t="shared" si="52"/>
        <v>-248.89754000000002</v>
      </c>
      <c r="AD106" s="68">
        <f t="shared" si="52"/>
        <v>-248.89754000000002</v>
      </c>
      <c r="AE106" s="68">
        <f t="shared" si="52"/>
        <v>-248.89754000000002</v>
      </c>
      <c r="AF106" s="68">
        <f t="shared" si="52"/>
        <v>-248.89754000000002</v>
      </c>
      <c r="AG106" s="68">
        <f t="shared" si="52"/>
        <v>-248.89754000000002</v>
      </c>
      <c r="AH106" s="68">
        <f t="shared" si="52"/>
        <v>-248.89754000000002</v>
      </c>
      <c r="AI106" s="69">
        <f t="shared" si="52"/>
        <v>-248.89754000000002</v>
      </c>
    </row>
    <row r="107" spans="2:35" ht="9">
      <c r="B107" s="49" t="s">
        <v>68</v>
      </c>
      <c r="C107" s="50"/>
      <c r="D107" s="66"/>
      <c r="E107" s="67">
        <v>0</v>
      </c>
      <c r="F107" s="68">
        <f aca="true" t="shared" si="53" ref="F107:AI107">E108</f>
        <v>0</v>
      </c>
      <c r="G107" s="188">
        <f t="shared" si="53"/>
        <v>-248.89754000000002</v>
      </c>
      <c r="H107" s="67">
        <f t="shared" si="53"/>
        <v>-497.79508000000004</v>
      </c>
      <c r="I107" s="194">
        <f t="shared" si="53"/>
        <v>-746.69262</v>
      </c>
      <c r="J107" s="68">
        <f t="shared" si="53"/>
        <v>-995.5901600000001</v>
      </c>
      <c r="K107" s="68">
        <f t="shared" si="53"/>
        <v>-1244.4877000000001</v>
      </c>
      <c r="L107" s="68">
        <f t="shared" si="53"/>
        <v>-1493.38524</v>
      </c>
      <c r="M107" s="68">
        <f t="shared" si="53"/>
        <v>-1742.28278</v>
      </c>
      <c r="N107" s="68">
        <f t="shared" si="53"/>
        <v>-1991.18032</v>
      </c>
      <c r="O107" s="68">
        <f t="shared" si="53"/>
        <v>-2240.07786</v>
      </c>
      <c r="P107" s="68">
        <f t="shared" si="53"/>
        <v>-2488.9754</v>
      </c>
      <c r="Q107" s="68">
        <f t="shared" si="53"/>
        <v>-2737.8729399999997</v>
      </c>
      <c r="R107" s="68">
        <f t="shared" si="53"/>
        <v>-2986.7704799999997</v>
      </c>
      <c r="S107" s="68">
        <f t="shared" si="53"/>
        <v>-3235.6680199999996</v>
      </c>
      <c r="T107" s="68">
        <f t="shared" si="53"/>
        <v>-3484.5655599999996</v>
      </c>
      <c r="U107" s="68">
        <f t="shared" si="53"/>
        <v>-3733.4630999999995</v>
      </c>
      <c r="V107" s="68">
        <f t="shared" si="53"/>
        <v>-3982.3606399999994</v>
      </c>
      <c r="W107" s="68">
        <f t="shared" si="53"/>
        <v>-4231.25818</v>
      </c>
      <c r="X107" s="68">
        <f t="shared" si="53"/>
        <v>-4480.15572</v>
      </c>
      <c r="Y107" s="68">
        <f t="shared" si="53"/>
        <v>-4729.05326</v>
      </c>
      <c r="Z107" s="68">
        <f t="shared" si="53"/>
        <v>-4977.9508</v>
      </c>
      <c r="AA107" s="68">
        <f t="shared" si="53"/>
        <v>-5226.84834</v>
      </c>
      <c r="AB107" s="68">
        <f t="shared" si="53"/>
        <v>-5475.7458799999995</v>
      </c>
      <c r="AC107" s="68">
        <f t="shared" si="53"/>
        <v>-5724.643419999999</v>
      </c>
      <c r="AD107" s="68">
        <f t="shared" si="53"/>
        <v>-5973.540959999999</v>
      </c>
      <c r="AE107" s="68">
        <f t="shared" si="53"/>
        <v>-6222.438499999999</v>
      </c>
      <c r="AF107" s="68">
        <f t="shared" si="53"/>
        <v>-6471.336039999999</v>
      </c>
      <c r="AG107" s="68">
        <f t="shared" si="53"/>
        <v>-6720.233579999999</v>
      </c>
      <c r="AH107" s="68">
        <f t="shared" si="53"/>
        <v>-6969.131119999999</v>
      </c>
      <c r="AI107" s="69">
        <f t="shared" si="53"/>
        <v>-7218.028659999999</v>
      </c>
    </row>
    <row r="108" spans="2:35" ht="9">
      <c r="B108" s="49" t="s">
        <v>69</v>
      </c>
      <c r="C108" s="50"/>
      <c r="D108" s="66"/>
      <c r="E108" s="67">
        <f aca="true" t="shared" si="54" ref="E108:AI108">SUM(E106:E107)</f>
        <v>0</v>
      </c>
      <c r="F108" s="68">
        <f t="shared" si="54"/>
        <v>-248.89754000000002</v>
      </c>
      <c r="G108" s="188">
        <f t="shared" si="54"/>
        <v>-497.79508000000004</v>
      </c>
      <c r="H108" s="67">
        <f t="shared" si="54"/>
        <v>-746.69262</v>
      </c>
      <c r="I108" s="194">
        <f t="shared" si="54"/>
        <v>-995.5901600000001</v>
      </c>
      <c r="J108" s="68">
        <f t="shared" si="54"/>
        <v>-1244.4877000000001</v>
      </c>
      <c r="K108" s="68">
        <f t="shared" si="54"/>
        <v>-1493.38524</v>
      </c>
      <c r="L108" s="68">
        <f t="shared" si="54"/>
        <v>-1742.28278</v>
      </c>
      <c r="M108" s="68">
        <f t="shared" si="54"/>
        <v>-1991.18032</v>
      </c>
      <c r="N108" s="68">
        <f t="shared" si="54"/>
        <v>-2240.07786</v>
      </c>
      <c r="O108" s="68">
        <f t="shared" si="54"/>
        <v>-2488.9754</v>
      </c>
      <c r="P108" s="68">
        <f t="shared" si="54"/>
        <v>-2737.8729399999997</v>
      </c>
      <c r="Q108" s="68">
        <f t="shared" si="54"/>
        <v>-2986.7704799999997</v>
      </c>
      <c r="R108" s="68">
        <f t="shared" si="54"/>
        <v>-3235.6680199999996</v>
      </c>
      <c r="S108" s="68">
        <f t="shared" si="54"/>
        <v>-3484.5655599999996</v>
      </c>
      <c r="T108" s="68">
        <f t="shared" si="54"/>
        <v>-3733.4630999999995</v>
      </c>
      <c r="U108" s="68">
        <f t="shared" si="54"/>
        <v>-3982.3606399999994</v>
      </c>
      <c r="V108" s="68">
        <f t="shared" si="54"/>
        <v>-4231.25818</v>
      </c>
      <c r="W108" s="68">
        <f t="shared" si="54"/>
        <v>-4480.15572</v>
      </c>
      <c r="X108" s="68">
        <f t="shared" si="54"/>
        <v>-4729.05326</v>
      </c>
      <c r="Y108" s="68">
        <f t="shared" si="54"/>
        <v>-4977.9508</v>
      </c>
      <c r="Z108" s="68">
        <f t="shared" si="54"/>
        <v>-5226.84834</v>
      </c>
      <c r="AA108" s="68">
        <f t="shared" si="54"/>
        <v>-5475.7458799999995</v>
      </c>
      <c r="AB108" s="68">
        <f t="shared" si="54"/>
        <v>-5724.643419999999</v>
      </c>
      <c r="AC108" s="68">
        <f t="shared" si="54"/>
        <v>-5973.540959999999</v>
      </c>
      <c r="AD108" s="68">
        <f t="shared" si="54"/>
        <v>-6222.438499999999</v>
      </c>
      <c r="AE108" s="68">
        <f t="shared" si="54"/>
        <v>-6471.336039999999</v>
      </c>
      <c r="AF108" s="68">
        <f t="shared" si="54"/>
        <v>-6720.233579999999</v>
      </c>
      <c r="AG108" s="68">
        <f t="shared" si="54"/>
        <v>-6969.131119999999</v>
      </c>
      <c r="AH108" s="68">
        <f t="shared" si="54"/>
        <v>-7218.028659999999</v>
      </c>
      <c r="AI108" s="69">
        <f t="shared" si="54"/>
        <v>-7466.926199999999</v>
      </c>
    </row>
    <row r="109" spans="2:33" ht="9">
      <c r="B109" s="46"/>
      <c r="C109" s="46"/>
      <c r="D109" s="46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</row>
    <row r="110" spans="2:33" s="1" customFormat="1" ht="12">
      <c r="B110" s="43" t="s">
        <v>127</v>
      </c>
      <c r="C110" s="43"/>
      <c r="D110" s="43"/>
      <c r="E110" s="43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5" ht="9">
      <c r="B111" s="46"/>
      <c r="C111" s="46"/>
      <c r="D111" s="46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I111" s="48" t="s">
        <v>153</v>
      </c>
    </row>
    <row r="112" spans="2:35" ht="9">
      <c r="B112" s="49"/>
      <c r="C112" s="50"/>
      <c r="D112" s="51" t="s">
        <v>289</v>
      </c>
      <c r="E112" s="52">
        <v>-2</v>
      </c>
      <c r="F112" s="53">
        <v>-1</v>
      </c>
      <c r="G112" s="181">
        <v>0</v>
      </c>
      <c r="H112" s="52">
        <v>1</v>
      </c>
      <c r="I112" s="189">
        <v>2</v>
      </c>
      <c r="J112" s="53">
        <v>3</v>
      </c>
      <c r="K112" s="53">
        <v>4</v>
      </c>
      <c r="L112" s="53">
        <v>5</v>
      </c>
      <c r="M112" s="53">
        <v>6</v>
      </c>
      <c r="N112" s="53">
        <v>7</v>
      </c>
      <c r="O112" s="53">
        <v>8</v>
      </c>
      <c r="P112" s="53">
        <v>9</v>
      </c>
      <c r="Q112" s="53">
        <v>10</v>
      </c>
      <c r="R112" s="53">
        <v>11</v>
      </c>
      <c r="S112" s="53">
        <v>12</v>
      </c>
      <c r="T112" s="53">
        <v>13</v>
      </c>
      <c r="U112" s="53">
        <v>14</v>
      </c>
      <c r="V112" s="53">
        <v>15</v>
      </c>
      <c r="W112" s="53">
        <v>16</v>
      </c>
      <c r="X112" s="53">
        <v>17</v>
      </c>
      <c r="Y112" s="53">
        <v>18</v>
      </c>
      <c r="Z112" s="53">
        <v>19</v>
      </c>
      <c r="AA112" s="53">
        <v>20</v>
      </c>
      <c r="AB112" s="53">
        <v>21</v>
      </c>
      <c r="AC112" s="53">
        <v>22</v>
      </c>
      <c r="AD112" s="53">
        <v>23</v>
      </c>
      <c r="AE112" s="53">
        <v>24</v>
      </c>
      <c r="AF112" s="53">
        <v>25</v>
      </c>
      <c r="AG112" s="53">
        <v>26</v>
      </c>
      <c r="AH112" s="53">
        <v>27</v>
      </c>
      <c r="AI112" s="54">
        <v>28</v>
      </c>
    </row>
    <row r="113" spans="2:35" ht="9">
      <c r="B113" s="100" t="s">
        <v>291</v>
      </c>
      <c r="C113" s="49" t="s">
        <v>129</v>
      </c>
      <c r="D113" s="66"/>
      <c r="E113" s="67">
        <f aca="true" t="shared" si="55" ref="E113:V113">E94</f>
        <v>0</v>
      </c>
      <c r="F113" s="68">
        <f t="shared" si="55"/>
        <v>0</v>
      </c>
      <c r="G113" s="188">
        <f t="shared" si="55"/>
        <v>0</v>
      </c>
      <c r="H113" s="67">
        <f t="shared" si="55"/>
        <v>0</v>
      </c>
      <c r="I113" s="194">
        <f t="shared" si="55"/>
        <v>0</v>
      </c>
      <c r="J113" s="68">
        <f t="shared" si="55"/>
        <v>0</v>
      </c>
      <c r="K113" s="68">
        <f t="shared" si="55"/>
        <v>0</v>
      </c>
      <c r="L113" s="68">
        <f t="shared" si="55"/>
        <v>0</v>
      </c>
      <c r="M113" s="68">
        <f t="shared" si="55"/>
        <v>0</v>
      </c>
      <c r="N113" s="68">
        <f t="shared" si="55"/>
        <v>0</v>
      </c>
      <c r="O113" s="68">
        <f t="shared" si="55"/>
        <v>0</v>
      </c>
      <c r="P113" s="68">
        <f t="shared" si="55"/>
        <v>0</v>
      </c>
      <c r="Q113" s="68">
        <f t="shared" si="55"/>
        <v>0</v>
      </c>
      <c r="R113" s="68">
        <f t="shared" si="55"/>
        <v>0</v>
      </c>
      <c r="S113" s="68">
        <f t="shared" si="55"/>
        <v>0</v>
      </c>
      <c r="T113" s="68">
        <f t="shared" si="55"/>
        <v>0</v>
      </c>
      <c r="U113" s="68">
        <f t="shared" si="55"/>
        <v>0</v>
      </c>
      <c r="V113" s="68">
        <f t="shared" si="55"/>
        <v>0</v>
      </c>
      <c r="W113" s="68">
        <v>0</v>
      </c>
      <c r="X113" s="68">
        <f aca="true" t="shared" si="56" ref="X113:AI113">X94</f>
        <v>0</v>
      </c>
      <c r="Y113" s="68">
        <f t="shared" si="56"/>
        <v>0</v>
      </c>
      <c r="Z113" s="68">
        <f t="shared" si="56"/>
        <v>0</v>
      </c>
      <c r="AA113" s="68">
        <f t="shared" si="56"/>
        <v>0</v>
      </c>
      <c r="AB113" s="68">
        <f t="shared" si="56"/>
        <v>0</v>
      </c>
      <c r="AC113" s="68">
        <f t="shared" si="56"/>
        <v>0</v>
      </c>
      <c r="AD113" s="68">
        <f t="shared" si="56"/>
        <v>0</v>
      </c>
      <c r="AE113" s="68">
        <f t="shared" si="56"/>
        <v>0</v>
      </c>
      <c r="AF113" s="68">
        <f t="shared" si="56"/>
        <v>0</v>
      </c>
      <c r="AG113" s="68">
        <f t="shared" si="56"/>
        <v>0</v>
      </c>
      <c r="AH113" s="68">
        <f t="shared" si="56"/>
        <v>0</v>
      </c>
      <c r="AI113" s="69">
        <f t="shared" si="56"/>
        <v>0</v>
      </c>
    </row>
    <row r="114" spans="2:35" ht="9">
      <c r="B114" s="70"/>
      <c r="C114" s="101" t="s">
        <v>128</v>
      </c>
      <c r="D114" s="102"/>
      <c r="E114" s="103">
        <f aca="true" t="shared" si="57" ref="E114:AI114">E88</f>
        <v>0</v>
      </c>
      <c r="F114" s="104">
        <f t="shared" si="57"/>
        <v>-248.89754000000002</v>
      </c>
      <c r="G114" s="195">
        <f t="shared" si="57"/>
        <v>-248.89754000000002</v>
      </c>
      <c r="H114" s="103">
        <f t="shared" si="57"/>
        <v>-248.89754000000002</v>
      </c>
      <c r="I114" s="199">
        <f t="shared" si="57"/>
        <v>-248.89754000000002</v>
      </c>
      <c r="J114" s="104">
        <f t="shared" si="57"/>
        <v>-248.89754000000002</v>
      </c>
      <c r="K114" s="104">
        <f t="shared" si="57"/>
        <v>-248.89754000000002</v>
      </c>
      <c r="L114" s="104">
        <f t="shared" si="57"/>
        <v>-248.89754000000002</v>
      </c>
      <c r="M114" s="104">
        <f t="shared" si="57"/>
        <v>-248.89754000000002</v>
      </c>
      <c r="N114" s="104">
        <f t="shared" si="57"/>
        <v>-248.89754000000002</v>
      </c>
      <c r="O114" s="104">
        <f t="shared" si="57"/>
        <v>-248.89754000000002</v>
      </c>
      <c r="P114" s="104">
        <f t="shared" si="57"/>
        <v>-248.89754000000002</v>
      </c>
      <c r="Q114" s="104">
        <f t="shared" si="57"/>
        <v>-248.89754000000002</v>
      </c>
      <c r="R114" s="104">
        <f t="shared" si="57"/>
        <v>-248.89754000000002</v>
      </c>
      <c r="S114" s="104">
        <f t="shared" si="57"/>
        <v>-248.89754000000002</v>
      </c>
      <c r="T114" s="104">
        <f t="shared" si="57"/>
        <v>-248.89754000000002</v>
      </c>
      <c r="U114" s="104">
        <f t="shared" si="57"/>
        <v>-248.89754000000002</v>
      </c>
      <c r="V114" s="104">
        <f t="shared" si="57"/>
        <v>-248.89754000000002</v>
      </c>
      <c r="W114" s="104">
        <f t="shared" si="57"/>
        <v>-248.89754000000002</v>
      </c>
      <c r="X114" s="104">
        <f t="shared" si="57"/>
        <v>-248.89754000000002</v>
      </c>
      <c r="Y114" s="104">
        <f t="shared" si="57"/>
        <v>-248.89754000000002</v>
      </c>
      <c r="Z114" s="104">
        <f t="shared" si="57"/>
        <v>-248.89754000000002</v>
      </c>
      <c r="AA114" s="104">
        <f t="shared" si="57"/>
        <v>-248.89754000000002</v>
      </c>
      <c r="AB114" s="104">
        <f t="shared" si="57"/>
        <v>-248.89754000000002</v>
      </c>
      <c r="AC114" s="104">
        <f t="shared" si="57"/>
        <v>-248.89754000000002</v>
      </c>
      <c r="AD114" s="104">
        <f t="shared" si="57"/>
        <v>-248.89754000000002</v>
      </c>
      <c r="AE114" s="104">
        <f t="shared" si="57"/>
        <v>-248.89754000000002</v>
      </c>
      <c r="AF114" s="104">
        <f t="shared" si="57"/>
        <v>-248.89754000000002</v>
      </c>
      <c r="AG114" s="104">
        <f t="shared" si="57"/>
        <v>-248.89754000000002</v>
      </c>
      <c r="AH114" s="104">
        <f t="shared" si="57"/>
        <v>-248.89754000000002</v>
      </c>
      <c r="AI114" s="105">
        <f t="shared" si="57"/>
        <v>-248.89754000000002</v>
      </c>
    </row>
    <row r="115" spans="2:35" ht="9">
      <c r="B115" s="70"/>
      <c r="C115" s="76" t="s">
        <v>90</v>
      </c>
      <c r="D115" s="77"/>
      <c r="E115" s="78"/>
      <c r="F115" s="79"/>
      <c r="G115" s="184"/>
      <c r="H115" s="78"/>
      <c r="I115" s="136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80">
        <f>AI101</f>
        <v>0</v>
      </c>
    </row>
    <row r="116" spans="2:35" ht="9">
      <c r="B116" s="70"/>
      <c r="C116" s="81" t="s">
        <v>115</v>
      </c>
      <c r="D116" s="82"/>
      <c r="E116" s="83">
        <f aca="true" t="shared" si="58" ref="E116:AI116">E45</f>
        <v>0</v>
      </c>
      <c r="F116" s="84">
        <f t="shared" si="58"/>
        <v>0</v>
      </c>
      <c r="G116" s="185">
        <f t="shared" si="58"/>
        <v>0</v>
      </c>
      <c r="H116" s="83">
        <f t="shared" si="58"/>
        <v>0</v>
      </c>
      <c r="I116" s="192">
        <f t="shared" si="58"/>
        <v>0</v>
      </c>
      <c r="J116" s="84">
        <f t="shared" si="58"/>
        <v>0</v>
      </c>
      <c r="K116" s="84">
        <f t="shared" si="58"/>
        <v>0</v>
      </c>
      <c r="L116" s="84">
        <f t="shared" si="58"/>
        <v>0</v>
      </c>
      <c r="M116" s="84">
        <f t="shared" si="58"/>
        <v>0</v>
      </c>
      <c r="N116" s="84">
        <f t="shared" si="58"/>
        <v>0</v>
      </c>
      <c r="O116" s="84">
        <f t="shared" si="58"/>
        <v>0</v>
      </c>
      <c r="P116" s="84">
        <f t="shared" si="58"/>
        <v>0</v>
      </c>
      <c r="Q116" s="84">
        <f t="shared" si="58"/>
        <v>0</v>
      </c>
      <c r="R116" s="84">
        <f t="shared" si="58"/>
        <v>0</v>
      </c>
      <c r="S116" s="84">
        <f t="shared" si="58"/>
        <v>0</v>
      </c>
      <c r="T116" s="84">
        <f t="shared" si="58"/>
        <v>0</v>
      </c>
      <c r="U116" s="84">
        <f t="shared" si="58"/>
        <v>0</v>
      </c>
      <c r="V116" s="84">
        <f t="shared" si="58"/>
        <v>0</v>
      </c>
      <c r="W116" s="84">
        <f t="shared" si="58"/>
        <v>0</v>
      </c>
      <c r="X116" s="84">
        <f t="shared" si="58"/>
        <v>0</v>
      </c>
      <c r="Y116" s="84">
        <f t="shared" si="58"/>
        <v>0</v>
      </c>
      <c r="Z116" s="84">
        <f t="shared" si="58"/>
        <v>0</v>
      </c>
      <c r="AA116" s="84">
        <f t="shared" si="58"/>
        <v>0</v>
      </c>
      <c r="AB116" s="84">
        <f t="shared" si="58"/>
        <v>0</v>
      </c>
      <c r="AC116" s="84">
        <f t="shared" si="58"/>
        <v>0</v>
      </c>
      <c r="AD116" s="84">
        <f t="shared" si="58"/>
        <v>0</v>
      </c>
      <c r="AE116" s="84">
        <f t="shared" si="58"/>
        <v>0</v>
      </c>
      <c r="AF116" s="84">
        <f t="shared" si="58"/>
        <v>0</v>
      </c>
      <c r="AG116" s="84">
        <f t="shared" si="58"/>
        <v>0</v>
      </c>
      <c r="AH116" s="84">
        <f t="shared" si="58"/>
        <v>0</v>
      </c>
      <c r="AI116" s="85">
        <f t="shared" si="58"/>
        <v>0</v>
      </c>
    </row>
    <row r="117" spans="2:35" ht="9">
      <c r="B117" s="70"/>
      <c r="C117" s="49" t="s">
        <v>154</v>
      </c>
      <c r="D117" s="66"/>
      <c r="E117" s="67">
        <f aca="true" t="shared" si="59" ref="E117:AI117">SUM(E113:E116)</f>
        <v>0</v>
      </c>
      <c r="F117" s="68">
        <f t="shared" si="59"/>
        <v>-248.89754000000002</v>
      </c>
      <c r="G117" s="188">
        <f t="shared" si="59"/>
        <v>-248.89754000000002</v>
      </c>
      <c r="H117" s="67">
        <f t="shared" si="59"/>
        <v>-248.89754000000002</v>
      </c>
      <c r="I117" s="194">
        <f t="shared" si="59"/>
        <v>-248.89754000000002</v>
      </c>
      <c r="J117" s="68">
        <f t="shared" si="59"/>
        <v>-248.89754000000002</v>
      </c>
      <c r="K117" s="68">
        <f t="shared" si="59"/>
        <v>-248.89754000000002</v>
      </c>
      <c r="L117" s="68">
        <f t="shared" si="59"/>
        <v>-248.89754000000002</v>
      </c>
      <c r="M117" s="68">
        <f t="shared" si="59"/>
        <v>-248.89754000000002</v>
      </c>
      <c r="N117" s="68">
        <f t="shared" si="59"/>
        <v>-248.89754000000002</v>
      </c>
      <c r="O117" s="68">
        <f t="shared" si="59"/>
        <v>-248.89754000000002</v>
      </c>
      <c r="P117" s="68">
        <f t="shared" si="59"/>
        <v>-248.89754000000002</v>
      </c>
      <c r="Q117" s="68">
        <f t="shared" si="59"/>
        <v>-248.89754000000002</v>
      </c>
      <c r="R117" s="68">
        <f t="shared" si="59"/>
        <v>-248.89754000000002</v>
      </c>
      <c r="S117" s="68">
        <f t="shared" si="59"/>
        <v>-248.89754000000002</v>
      </c>
      <c r="T117" s="68">
        <f t="shared" si="59"/>
        <v>-248.89754000000002</v>
      </c>
      <c r="U117" s="68">
        <f t="shared" si="59"/>
        <v>-248.89754000000002</v>
      </c>
      <c r="V117" s="68">
        <f t="shared" si="59"/>
        <v>-248.89754000000002</v>
      </c>
      <c r="W117" s="68">
        <f t="shared" si="59"/>
        <v>-248.89754000000002</v>
      </c>
      <c r="X117" s="68">
        <f t="shared" si="59"/>
        <v>-248.89754000000002</v>
      </c>
      <c r="Y117" s="68">
        <f t="shared" si="59"/>
        <v>-248.89754000000002</v>
      </c>
      <c r="Z117" s="68">
        <f t="shared" si="59"/>
        <v>-248.89754000000002</v>
      </c>
      <c r="AA117" s="68">
        <f t="shared" si="59"/>
        <v>-248.89754000000002</v>
      </c>
      <c r="AB117" s="68">
        <f t="shared" si="59"/>
        <v>-248.89754000000002</v>
      </c>
      <c r="AC117" s="68">
        <f t="shared" si="59"/>
        <v>-248.89754000000002</v>
      </c>
      <c r="AD117" s="68">
        <f t="shared" si="59"/>
        <v>-248.89754000000002</v>
      </c>
      <c r="AE117" s="68">
        <f t="shared" si="59"/>
        <v>-248.89754000000002</v>
      </c>
      <c r="AF117" s="68">
        <f t="shared" si="59"/>
        <v>-248.89754000000002</v>
      </c>
      <c r="AG117" s="68">
        <f t="shared" si="59"/>
        <v>-248.89754000000002</v>
      </c>
      <c r="AH117" s="68">
        <f t="shared" si="59"/>
        <v>-248.89754000000002</v>
      </c>
      <c r="AI117" s="69">
        <f t="shared" si="59"/>
        <v>-248.89754000000002</v>
      </c>
    </row>
    <row r="118" spans="2:35" ht="9">
      <c r="B118" s="99"/>
      <c r="C118" s="106" t="s">
        <v>139</v>
      </c>
      <c r="D118" s="107"/>
      <c r="E118" s="108"/>
      <c r="F118" s="109"/>
      <c r="G118" s="196"/>
      <c r="H118" s="108"/>
      <c r="I118" s="200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267" t="str">
        <f>IF(ISERR(IRR($E117:AI117)),"-",IRR($E117:AI117))</f>
        <v>-</v>
      </c>
    </row>
    <row r="119" spans="2:35" ht="9">
      <c r="B119" s="100" t="s">
        <v>319</v>
      </c>
      <c r="C119" s="110" t="s">
        <v>70</v>
      </c>
      <c r="D119" s="107"/>
      <c r="E119" s="111">
        <f aca="true" t="shared" si="60" ref="E119:AI119">-E102</f>
        <v>0</v>
      </c>
      <c r="F119" s="112">
        <f t="shared" si="60"/>
        <v>0</v>
      </c>
      <c r="G119" s="197">
        <f t="shared" si="60"/>
        <v>0</v>
      </c>
      <c r="H119" s="111">
        <f t="shared" si="60"/>
        <v>0</v>
      </c>
      <c r="I119" s="201">
        <f t="shared" si="60"/>
        <v>0</v>
      </c>
      <c r="J119" s="112">
        <f t="shared" si="60"/>
        <v>0</v>
      </c>
      <c r="K119" s="112">
        <f t="shared" si="60"/>
        <v>0</v>
      </c>
      <c r="L119" s="112">
        <f t="shared" si="60"/>
        <v>0</v>
      </c>
      <c r="M119" s="112">
        <f t="shared" si="60"/>
        <v>0</v>
      </c>
      <c r="N119" s="112">
        <f t="shared" si="60"/>
        <v>0</v>
      </c>
      <c r="O119" s="112">
        <f t="shared" si="60"/>
        <v>0</v>
      </c>
      <c r="P119" s="112">
        <f t="shared" si="60"/>
        <v>0</v>
      </c>
      <c r="Q119" s="112">
        <f t="shared" si="60"/>
        <v>0</v>
      </c>
      <c r="R119" s="112">
        <f t="shared" si="60"/>
        <v>0</v>
      </c>
      <c r="S119" s="112">
        <f t="shared" si="60"/>
        <v>0</v>
      </c>
      <c r="T119" s="112">
        <f t="shared" si="60"/>
        <v>0</v>
      </c>
      <c r="U119" s="112">
        <f t="shared" si="60"/>
        <v>0</v>
      </c>
      <c r="V119" s="112">
        <f t="shared" si="60"/>
        <v>0</v>
      </c>
      <c r="W119" s="112">
        <f t="shared" si="60"/>
        <v>0</v>
      </c>
      <c r="X119" s="112">
        <f t="shared" si="60"/>
        <v>0</v>
      </c>
      <c r="Y119" s="112">
        <f t="shared" si="60"/>
        <v>0</v>
      </c>
      <c r="Z119" s="112">
        <f t="shared" si="60"/>
        <v>0</v>
      </c>
      <c r="AA119" s="112">
        <f t="shared" si="60"/>
        <v>0</v>
      </c>
      <c r="AB119" s="112">
        <f t="shared" si="60"/>
        <v>0</v>
      </c>
      <c r="AC119" s="112">
        <f t="shared" si="60"/>
        <v>0</v>
      </c>
      <c r="AD119" s="112">
        <f t="shared" si="60"/>
        <v>0</v>
      </c>
      <c r="AE119" s="112">
        <f t="shared" si="60"/>
        <v>0</v>
      </c>
      <c r="AF119" s="112">
        <f t="shared" si="60"/>
        <v>0</v>
      </c>
      <c r="AG119" s="112">
        <f t="shared" si="60"/>
        <v>0</v>
      </c>
      <c r="AH119" s="112">
        <f t="shared" si="60"/>
        <v>0</v>
      </c>
      <c r="AI119" s="113">
        <f t="shared" si="60"/>
        <v>0</v>
      </c>
    </row>
    <row r="120" spans="2:35" ht="9">
      <c r="B120" s="70"/>
      <c r="C120" s="71" t="s">
        <v>318</v>
      </c>
      <c r="D120" s="72"/>
      <c r="E120" s="73"/>
      <c r="F120" s="74"/>
      <c r="G120" s="183"/>
      <c r="H120" s="393"/>
      <c r="I120" s="394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6"/>
    </row>
    <row r="121" spans="2:35" ht="9">
      <c r="B121" s="70"/>
      <c r="C121" s="50" t="s">
        <v>155</v>
      </c>
      <c r="D121" s="66"/>
      <c r="E121" s="67">
        <f aca="true" t="shared" si="61" ref="E121:AI121">SUM(E119:E120)</f>
        <v>0</v>
      </c>
      <c r="F121" s="68">
        <f t="shared" si="61"/>
        <v>0</v>
      </c>
      <c r="G121" s="188">
        <f t="shared" si="61"/>
        <v>0</v>
      </c>
      <c r="H121" s="67">
        <f t="shared" si="61"/>
        <v>0</v>
      </c>
      <c r="I121" s="194">
        <f t="shared" si="61"/>
        <v>0</v>
      </c>
      <c r="J121" s="68">
        <f t="shared" si="61"/>
        <v>0</v>
      </c>
      <c r="K121" s="68">
        <f t="shared" si="61"/>
        <v>0</v>
      </c>
      <c r="L121" s="68">
        <f t="shared" si="61"/>
        <v>0</v>
      </c>
      <c r="M121" s="68">
        <f t="shared" si="61"/>
        <v>0</v>
      </c>
      <c r="N121" s="68">
        <f t="shared" si="61"/>
        <v>0</v>
      </c>
      <c r="O121" s="68">
        <f t="shared" si="61"/>
        <v>0</v>
      </c>
      <c r="P121" s="68">
        <f t="shared" si="61"/>
        <v>0</v>
      </c>
      <c r="Q121" s="68">
        <f t="shared" si="61"/>
        <v>0</v>
      </c>
      <c r="R121" s="68">
        <f t="shared" si="61"/>
        <v>0</v>
      </c>
      <c r="S121" s="68">
        <f t="shared" si="61"/>
        <v>0</v>
      </c>
      <c r="T121" s="68">
        <f t="shared" si="61"/>
        <v>0</v>
      </c>
      <c r="U121" s="68">
        <f t="shared" si="61"/>
        <v>0</v>
      </c>
      <c r="V121" s="68">
        <f t="shared" si="61"/>
        <v>0</v>
      </c>
      <c r="W121" s="68">
        <f t="shared" si="61"/>
        <v>0</v>
      </c>
      <c r="X121" s="68">
        <f t="shared" si="61"/>
        <v>0</v>
      </c>
      <c r="Y121" s="68">
        <f t="shared" si="61"/>
        <v>0</v>
      </c>
      <c r="Z121" s="68">
        <f t="shared" si="61"/>
        <v>0</v>
      </c>
      <c r="AA121" s="68">
        <f t="shared" si="61"/>
        <v>0</v>
      </c>
      <c r="AB121" s="68">
        <f t="shared" si="61"/>
        <v>0</v>
      </c>
      <c r="AC121" s="68">
        <f t="shared" si="61"/>
        <v>0</v>
      </c>
      <c r="AD121" s="68">
        <f t="shared" si="61"/>
        <v>0</v>
      </c>
      <c r="AE121" s="68">
        <f t="shared" si="61"/>
        <v>0</v>
      </c>
      <c r="AF121" s="68">
        <f t="shared" si="61"/>
        <v>0</v>
      </c>
      <c r="AG121" s="68">
        <f t="shared" si="61"/>
        <v>0</v>
      </c>
      <c r="AH121" s="68">
        <f t="shared" si="61"/>
        <v>0</v>
      </c>
      <c r="AI121" s="69">
        <f t="shared" si="61"/>
        <v>0</v>
      </c>
    </row>
    <row r="122" spans="2:35" ht="9">
      <c r="B122" s="99"/>
      <c r="C122" s="110" t="s">
        <v>319</v>
      </c>
      <c r="D122" s="107"/>
      <c r="E122" s="108"/>
      <c r="F122" s="109"/>
      <c r="G122" s="196"/>
      <c r="H122" s="108"/>
      <c r="I122" s="200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267" t="str">
        <f>IF(ISERR(IRR($E121:AI121)),"-",IRR($E121:AI121))</f>
        <v>-</v>
      </c>
    </row>
    <row r="123" spans="2:35" ht="9">
      <c r="B123" s="100" t="s">
        <v>156</v>
      </c>
      <c r="C123" s="71" t="s">
        <v>157</v>
      </c>
      <c r="D123" s="72"/>
      <c r="E123" s="73">
        <f aca="true" t="shared" si="62" ref="E123:AI123">E88</f>
        <v>0</v>
      </c>
      <c r="F123" s="74">
        <f t="shared" si="62"/>
        <v>-248.89754000000002</v>
      </c>
      <c r="G123" s="183">
        <f t="shared" si="62"/>
        <v>-248.89754000000002</v>
      </c>
      <c r="H123" s="73">
        <f t="shared" si="62"/>
        <v>-248.89754000000002</v>
      </c>
      <c r="I123" s="191">
        <f t="shared" si="62"/>
        <v>-248.89754000000002</v>
      </c>
      <c r="J123" s="74">
        <f t="shared" si="62"/>
        <v>-248.89754000000002</v>
      </c>
      <c r="K123" s="74">
        <f t="shared" si="62"/>
        <v>-248.89754000000002</v>
      </c>
      <c r="L123" s="74">
        <f t="shared" si="62"/>
        <v>-248.89754000000002</v>
      </c>
      <c r="M123" s="74">
        <f t="shared" si="62"/>
        <v>-248.89754000000002</v>
      </c>
      <c r="N123" s="74">
        <f t="shared" si="62"/>
        <v>-248.89754000000002</v>
      </c>
      <c r="O123" s="74">
        <f t="shared" si="62"/>
        <v>-248.89754000000002</v>
      </c>
      <c r="P123" s="74">
        <f t="shared" si="62"/>
        <v>-248.89754000000002</v>
      </c>
      <c r="Q123" s="74">
        <f t="shared" si="62"/>
        <v>-248.89754000000002</v>
      </c>
      <c r="R123" s="74">
        <f t="shared" si="62"/>
        <v>-248.89754000000002</v>
      </c>
      <c r="S123" s="74">
        <f t="shared" si="62"/>
        <v>-248.89754000000002</v>
      </c>
      <c r="T123" s="74">
        <f t="shared" si="62"/>
        <v>-248.89754000000002</v>
      </c>
      <c r="U123" s="74">
        <f t="shared" si="62"/>
        <v>-248.89754000000002</v>
      </c>
      <c r="V123" s="74">
        <f t="shared" si="62"/>
        <v>-248.89754000000002</v>
      </c>
      <c r="W123" s="74">
        <f t="shared" si="62"/>
        <v>-248.89754000000002</v>
      </c>
      <c r="X123" s="74">
        <f t="shared" si="62"/>
        <v>-248.89754000000002</v>
      </c>
      <c r="Y123" s="74">
        <f t="shared" si="62"/>
        <v>-248.89754000000002</v>
      </c>
      <c r="Z123" s="74">
        <f t="shared" si="62"/>
        <v>-248.89754000000002</v>
      </c>
      <c r="AA123" s="74">
        <f t="shared" si="62"/>
        <v>-248.89754000000002</v>
      </c>
      <c r="AB123" s="74">
        <f t="shared" si="62"/>
        <v>-248.89754000000002</v>
      </c>
      <c r="AC123" s="74">
        <f t="shared" si="62"/>
        <v>-248.89754000000002</v>
      </c>
      <c r="AD123" s="74">
        <f t="shared" si="62"/>
        <v>-248.89754000000002</v>
      </c>
      <c r="AE123" s="74">
        <f t="shared" si="62"/>
        <v>-248.89754000000002</v>
      </c>
      <c r="AF123" s="74">
        <f t="shared" si="62"/>
        <v>-248.89754000000002</v>
      </c>
      <c r="AG123" s="74">
        <f t="shared" si="62"/>
        <v>-248.89754000000002</v>
      </c>
      <c r="AH123" s="74">
        <f t="shared" si="62"/>
        <v>-248.89754000000002</v>
      </c>
      <c r="AI123" s="75">
        <f t="shared" si="62"/>
        <v>-248.89754000000002</v>
      </c>
    </row>
    <row r="124" spans="2:35" ht="9">
      <c r="B124" s="70" t="s">
        <v>158</v>
      </c>
      <c r="C124" s="76" t="s">
        <v>159</v>
      </c>
      <c r="D124" s="77"/>
      <c r="E124" s="78">
        <f aca="true" t="shared" si="63" ref="E124:AI124">E94</f>
        <v>0</v>
      </c>
      <c r="F124" s="79">
        <f t="shared" si="63"/>
        <v>0</v>
      </c>
      <c r="G124" s="184">
        <f t="shared" si="63"/>
        <v>0</v>
      </c>
      <c r="H124" s="78">
        <f t="shared" si="63"/>
        <v>0</v>
      </c>
      <c r="I124" s="136">
        <f t="shared" si="63"/>
        <v>0</v>
      </c>
      <c r="J124" s="79">
        <f t="shared" si="63"/>
        <v>0</v>
      </c>
      <c r="K124" s="79">
        <f t="shared" si="63"/>
        <v>0</v>
      </c>
      <c r="L124" s="79">
        <f t="shared" si="63"/>
        <v>0</v>
      </c>
      <c r="M124" s="79">
        <f t="shared" si="63"/>
        <v>0</v>
      </c>
      <c r="N124" s="79">
        <f t="shared" si="63"/>
        <v>0</v>
      </c>
      <c r="O124" s="79">
        <f t="shared" si="63"/>
        <v>0</v>
      </c>
      <c r="P124" s="79">
        <f t="shared" si="63"/>
        <v>0</v>
      </c>
      <c r="Q124" s="79">
        <f t="shared" si="63"/>
        <v>0</v>
      </c>
      <c r="R124" s="79">
        <f t="shared" si="63"/>
        <v>0</v>
      </c>
      <c r="S124" s="79">
        <f t="shared" si="63"/>
        <v>0</v>
      </c>
      <c r="T124" s="79">
        <f t="shared" si="63"/>
        <v>0</v>
      </c>
      <c r="U124" s="79">
        <f t="shared" si="63"/>
        <v>0</v>
      </c>
      <c r="V124" s="79">
        <f t="shared" si="63"/>
        <v>0</v>
      </c>
      <c r="W124" s="79">
        <f t="shared" si="63"/>
        <v>0</v>
      </c>
      <c r="X124" s="79">
        <f t="shared" si="63"/>
        <v>0</v>
      </c>
      <c r="Y124" s="79">
        <f t="shared" si="63"/>
        <v>0</v>
      </c>
      <c r="Z124" s="79">
        <f t="shared" si="63"/>
        <v>0</v>
      </c>
      <c r="AA124" s="79">
        <f t="shared" si="63"/>
        <v>0</v>
      </c>
      <c r="AB124" s="79">
        <f t="shared" si="63"/>
        <v>0</v>
      </c>
      <c r="AC124" s="79">
        <f t="shared" si="63"/>
        <v>0</v>
      </c>
      <c r="AD124" s="79">
        <f t="shared" si="63"/>
        <v>0</v>
      </c>
      <c r="AE124" s="79">
        <f t="shared" si="63"/>
        <v>0</v>
      </c>
      <c r="AF124" s="79">
        <f t="shared" si="63"/>
        <v>0</v>
      </c>
      <c r="AG124" s="79">
        <f t="shared" si="63"/>
        <v>0</v>
      </c>
      <c r="AH124" s="79">
        <f t="shared" si="63"/>
        <v>0</v>
      </c>
      <c r="AI124" s="80">
        <f t="shared" si="63"/>
        <v>0</v>
      </c>
    </row>
    <row r="125" spans="2:35" ht="9">
      <c r="B125" s="70"/>
      <c r="C125" s="76" t="s">
        <v>70</v>
      </c>
      <c r="D125" s="77"/>
      <c r="E125" s="78">
        <f aca="true" t="shared" si="64" ref="E125:AI125">E102</f>
        <v>0</v>
      </c>
      <c r="F125" s="79">
        <f t="shared" si="64"/>
        <v>0</v>
      </c>
      <c r="G125" s="184">
        <f t="shared" si="64"/>
        <v>0</v>
      </c>
      <c r="H125" s="78">
        <f t="shared" si="64"/>
        <v>0</v>
      </c>
      <c r="I125" s="136">
        <f t="shared" si="64"/>
        <v>0</v>
      </c>
      <c r="J125" s="79">
        <f t="shared" si="64"/>
        <v>0</v>
      </c>
      <c r="K125" s="79">
        <f t="shared" si="64"/>
        <v>0</v>
      </c>
      <c r="L125" s="79">
        <f t="shared" si="64"/>
        <v>0</v>
      </c>
      <c r="M125" s="79">
        <f t="shared" si="64"/>
        <v>0</v>
      </c>
      <c r="N125" s="79">
        <f t="shared" si="64"/>
        <v>0</v>
      </c>
      <c r="O125" s="79">
        <f t="shared" si="64"/>
        <v>0</v>
      </c>
      <c r="P125" s="79">
        <f t="shared" si="64"/>
        <v>0</v>
      </c>
      <c r="Q125" s="79">
        <f t="shared" si="64"/>
        <v>0</v>
      </c>
      <c r="R125" s="79">
        <f t="shared" si="64"/>
        <v>0</v>
      </c>
      <c r="S125" s="79">
        <f t="shared" si="64"/>
        <v>0</v>
      </c>
      <c r="T125" s="79">
        <f t="shared" si="64"/>
        <v>0</v>
      </c>
      <c r="U125" s="79">
        <f t="shared" si="64"/>
        <v>0</v>
      </c>
      <c r="V125" s="79">
        <f t="shared" si="64"/>
        <v>0</v>
      </c>
      <c r="W125" s="79">
        <f t="shared" si="64"/>
        <v>0</v>
      </c>
      <c r="X125" s="79">
        <f t="shared" si="64"/>
        <v>0</v>
      </c>
      <c r="Y125" s="79">
        <f t="shared" si="64"/>
        <v>0</v>
      </c>
      <c r="Z125" s="79">
        <f t="shared" si="64"/>
        <v>0</v>
      </c>
      <c r="AA125" s="79">
        <f t="shared" si="64"/>
        <v>0</v>
      </c>
      <c r="AB125" s="79">
        <f t="shared" si="64"/>
        <v>0</v>
      </c>
      <c r="AC125" s="79">
        <f t="shared" si="64"/>
        <v>0</v>
      </c>
      <c r="AD125" s="79">
        <f t="shared" si="64"/>
        <v>0</v>
      </c>
      <c r="AE125" s="79">
        <f t="shared" si="64"/>
        <v>0</v>
      </c>
      <c r="AF125" s="79">
        <f t="shared" si="64"/>
        <v>0</v>
      </c>
      <c r="AG125" s="79">
        <f t="shared" si="64"/>
        <v>0</v>
      </c>
      <c r="AH125" s="79">
        <f t="shared" si="64"/>
        <v>0</v>
      </c>
      <c r="AI125" s="80">
        <f t="shared" si="64"/>
        <v>0</v>
      </c>
    </row>
    <row r="126" spans="2:35" ht="9">
      <c r="B126" s="70"/>
      <c r="C126" s="76" t="s">
        <v>86</v>
      </c>
      <c r="D126" s="77"/>
      <c r="E126" s="78">
        <f aca="true" t="shared" si="65" ref="E126:AI126">E103</f>
        <v>0</v>
      </c>
      <c r="F126" s="79">
        <f t="shared" si="65"/>
        <v>0</v>
      </c>
      <c r="G126" s="184">
        <f t="shared" si="65"/>
        <v>0</v>
      </c>
      <c r="H126" s="78">
        <f t="shared" si="65"/>
        <v>0</v>
      </c>
      <c r="I126" s="136">
        <f t="shared" si="65"/>
        <v>0</v>
      </c>
      <c r="J126" s="79">
        <f t="shared" si="65"/>
        <v>0</v>
      </c>
      <c r="K126" s="79">
        <f t="shared" si="65"/>
        <v>0</v>
      </c>
      <c r="L126" s="79">
        <f t="shared" si="65"/>
        <v>0</v>
      </c>
      <c r="M126" s="79">
        <f t="shared" si="65"/>
        <v>0</v>
      </c>
      <c r="N126" s="79">
        <f t="shared" si="65"/>
        <v>0</v>
      </c>
      <c r="O126" s="79">
        <f t="shared" si="65"/>
        <v>0</v>
      </c>
      <c r="P126" s="79">
        <f t="shared" si="65"/>
        <v>0</v>
      </c>
      <c r="Q126" s="79">
        <f t="shared" si="65"/>
        <v>0</v>
      </c>
      <c r="R126" s="79">
        <f t="shared" si="65"/>
        <v>0</v>
      </c>
      <c r="S126" s="79">
        <f t="shared" si="65"/>
        <v>0</v>
      </c>
      <c r="T126" s="79">
        <f t="shared" si="65"/>
        <v>0</v>
      </c>
      <c r="U126" s="79">
        <f t="shared" si="65"/>
        <v>0</v>
      </c>
      <c r="V126" s="79">
        <f t="shared" si="65"/>
        <v>0</v>
      </c>
      <c r="W126" s="79">
        <f t="shared" si="65"/>
        <v>0</v>
      </c>
      <c r="X126" s="79">
        <f t="shared" si="65"/>
        <v>0</v>
      </c>
      <c r="Y126" s="79">
        <f t="shared" si="65"/>
        <v>0</v>
      </c>
      <c r="Z126" s="79">
        <f t="shared" si="65"/>
        <v>0</v>
      </c>
      <c r="AA126" s="79">
        <f t="shared" si="65"/>
        <v>0</v>
      </c>
      <c r="AB126" s="79">
        <f t="shared" si="65"/>
        <v>0</v>
      </c>
      <c r="AC126" s="79">
        <f t="shared" si="65"/>
        <v>0</v>
      </c>
      <c r="AD126" s="79">
        <f t="shared" si="65"/>
        <v>0</v>
      </c>
      <c r="AE126" s="79">
        <f t="shared" si="65"/>
        <v>0</v>
      </c>
      <c r="AF126" s="79">
        <f t="shared" si="65"/>
        <v>0</v>
      </c>
      <c r="AG126" s="79">
        <f t="shared" si="65"/>
        <v>0</v>
      </c>
      <c r="AH126" s="79">
        <f t="shared" si="65"/>
        <v>0</v>
      </c>
      <c r="AI126" s="80">
        <f t="shared" si="65"/>
        <v>0</v>
      </c>
    </row>
    <row r="127" spans="2:35" ht="9">
      <c r="B127" s="70"/>
      <c r="C127" s="76" t="s">
        <v>290</v>
      </c>
      <c r="D127" s="77"/>
      <c r="E127" s="78">
        <f aca="true" t="shared" si="66" ref="E127:AI127">E45</f>
        <v>0</v>
      </c>
      <c r="F127" s="79">
        <f t="shared" si="66"/>
        <v>0</v>
      </c>
      <c r="G127" s="184">
        <f t="shared" si="66"/>
        <v>0</v>
      </c>
      <c r="H127" s="78">
        <f t="shared" si="66"/>
        <v>0</v>
      </c>
      <c r="I127" s="136">
        <f t="shared" si="66"/>
        <v>0</v>
      </c>
      <c r="J127" s="79">
        <f t="shared" si="66"/>
        <v>0</v>
      </c>
      <c r="K127" s="79">
        <f t="shared" si="66"/>
        <v>0</v>
      </c>
      <c r="L127" s="79">
        <f t="shared" si="66"/>
        <v>0</v>
      </c>
      <c r="M127" s="79">
        <f t="shared" si="66"/>
        <v>0</v>
      </c>
      <c r="N127" s="79">
        <f t="shared" si="66"/>
        <v>0</v>
      </c>
      <c r="O127" s="79">
        <f t="shared" si="66"/>
        <v>0</v>
      </c>
      <c r="P127" s="79">
        <f t="shared" si="66"/>
        <v>0</v>
      </c>
      <c r="Q127" s="79">
        <f t="shared" si="66"/>
        <v>0</v>
      </c>
      <c r="R127" s="79">
        <f t="shared" si="66"/>
        <v>0</v>
      </c>
      <c r="S127" s="79">
        <f t="shared" si="66"/>
        <v>0</v>
      </c>
      <c r="T127" s="79">
        <f t="shared" si="66"/>
        <v>0</v>
      </c>
      <c r="U127" s="79">
        <f t="shared" si="66"/>
        <v>0</v>
      </c>
      <c r="V127" s="79">
        <f t="shared" si="66"/>
        <v>0</v>
      </c>
      <c r="W127" s="79">
        <f t="shared" si="66"/>
        <v>0</v>
      </c>
      <c r="X127" s="79">
        <f t="shared" si="66"/>
        <v>0</v>
      </c>
      <c r="Y127" s="79">
        <f t="shared" si="66"/>
        <v>0</v>
      </c>
      <c r="Z127" s="79">
        <f t="shared" si="66"/>
        <v>0</v>
      </c>
      <c r="AA127" s="79">
        <f t="shared" si="66"/>
        <v>0</v>
      </c>
      <c r="AB127" s="79">
        <f t="shared" si="66"/>
        <v>0</v>
      </c>
      <c r="AC127" s="79">
        <f t="shared" si="66"/>
        <v>0</v>
      </c>
      <c r="AD127" s="79">
        <f t="shared" si="66"/>
        <v>0</v>
      </c>
      <c r="AE127" s="79">
        <f t="shared" si="66"/>
        <v>0</v>
      </c>
      <c r="AF127" s="79">
        <f t="shared" si="66"/>
        <v>0</v>
      </c>
      <c r="AG127" s="79">
        <f t="shared" si="66"/>
        <v>0</v>
      </c>
      <c r="AH127" s="79">
        <f t="shared" si="66"/>
        <v>0</v>
      </c>
      <c r="AI127" s="80">
        <f t="shared" si="66"/>
        <v>0</v>
      </c>
    </row>
    <row r="128" spans="2:35" ht="9">
      <c r="B128" s="70"/>
      <c r="C128" s="81" t="s">
        <v>90</v>
      </c>
      <c r="D128" s="82"/>
      <c r="E128" s="83">
        <f aca="true" t="shared" si="67" ref="E128:AI128">E101</f>
        <v>0</v>
      </c>
      <c r="F128" s="84">
        <f t="shared" si="67"/>
        <v>0</v>
      </c>
      <c r="G128" s="185">
        <f t="shared" si="67"/>
        <v>0</v>
      </c>
      <c r="H128" s="83">
        <f t="shared" si="67"/>
        <v>0</v>
      </c>
      <c r="I128" s="192">
        <f t="shared" si="67"/>
        <v>0</v>
      </c>
      <c r="J128" s="84">
        <f t="shared" si="67"/>
        <v>0</v>
      </c>
      <c r="K128" s="84">
        <f t="shared" si="67"/>
        <v>0</v>
      </c>
      <c r="L128" s="84">
        <f t="shared" si="67"/>
        <v>0</v>
      </c>
      <c r="M128" s="84">
        <f t="shared" si="67"/>
        <v>0</v>
      </c>
      <c r="N128" s="84">
        <f t="shared" si="67"/>
        <v>0</v>
      </c>
      <c r="O128" s="84">
        <f t="shared" si="67"/>
        <v>0</v>
      </c>
      <c r="P128" s="84">
        <f t="shared" si="67"/>
        <v>0</v>
      </c>
      <c r="Q128" s="84">
        <f t="shared" si="67"/>
        <v>0</v>
      </c>
      <c r="R128" s="84">
        <f t="shared" si="67"/>
        <v>0</v>
      </c>
      <c r="S128" s="84">
        <f t="shared" si="67"/>
        <v>0</v>
      </c>
      <c r="T128" s="84">
        <f t="shared" si="67"/>
        <v>0</v>
      </c>
      <c r="U128" s="84">
        <f t="shared" si="67"/>
        <v>0</v>
      </c>
      <c r="V128" s="84">
        <f t="shared" si="67"/>
        <v>0</v>
      </c>
      <c r="W128" s="84">
        <f t="shared" si="67"/>
        <v>0</v>
      </c>
      <c r="X128" s="84">
        <f t="shared" si="67"/>
        <v>0</v>
      </c>
      <c r="Y128" s="84">
        <f t="shared" si="67"/>
        <v>0</v>
      </c>
      <c r="Z128" s="84">
        <f t="shared" si="67"/>
        <v>0</v>
      </c>
      <c r="AA128" s="84">
        <f t="shared" si="67"/>
        <v>0</v>
      </c>
      <c r="AB128" s="84">
        <f t="shared" si="67"/>
        <v>0</v>
      </c>
      <c r="AC128" s="84">
        <f t="shared" si="67"/>
        <v>0</v>
      </c>
      <c r="AD128" s="84">
        <f t="shared" si="67"/>
        <v>0</v>
      </c>
      <c r="AE128" s="84">
        <f t="shared" si="67"/>
        <v>0</v>
      </c>
      <c r="AF128" s="84">
        <f t="shared" si="67"/>
        <v>0</v>
      </c>
      <c r="AG128" s="84">
        <f t="shared" si="67"/>
        <v>0</v>
      </c>
      <c r="AH128" s="84">
        <f t="shared" si="67"/>
        <v>0</v>
      </c>
      <c r="AI128" s="85">
        <f t="shared" si="67"/>
        <v>0</v>
      </c>
    </row>
    <row r="129" spans="2:35" ht="9">
      <c r="B129" s="70"/>
      <c r="C129" s="50" t="s">
        <v>340</v>
      </c>
      <c r="D129" s="66"/>
      <c r="E129" s="67"/>
      <c r="F129" s="68"/>
      <c r="G129" s="188"/>
      <c r="H129" s="67">
        <f>'E-1-6'!H129*'E-1-1'!$E$48</f>
        <v>0</v>
      </c>
      <c r="I129" s="194">
        <f>'E-1-6'!I129*'E-1-1'!$E$48</f>
        <v>0</v>
      </c>
      <c r="J129" s="68">
        <f>'E-1-6'!J129*'E-1-1'!$E$48</f>
        <v>0</v>
      </c>
      <c r="K129" s="68">
        <f>'E-1-6'!K129*'E-1-1'!$E$48</f>
        <v>0</v>
      </c>
      <c r="L129" s="68">
        <f>'E-1-6'!L129*'E-1-1'!$E$48</f>
        <v>0</v>
      </c>
      <c r="M129" s="68">
        <f>'E-1-6'!M129*'E-1-1'!$E$48</f>
        <v>0</v>
      </c>
      <c r="N129" s="68">
        <f>'E-1-6'!N129*'E-1-1'!$E$48</f>
        <v>0</v>
      </c>
      <c r="O129" s="68">
        <f>'E-1-6'!O129*'E-1-1'!$E$48</f>
        <v>0</v>
      </c>
      <c r="P129" s="68">
        <f>'E-1-6'!P129*'E-1-1'!$E$48</f>
        <v>0</v>
      </c>
      <c r="Q129" s="68">
        <f>'E-1-6'!Q129*'E-1-1'!$E$48</f>
        <v>0</v>
      </c>
      <c r="R129" s="68">
        <f>'E-1-6'!R129*'E-1-1'!$E$48</f>
        <v>0</v>
      </c>
      <c r="S129" s="68">
        <f>'E-1-6'!S129*'E-1-1'!$E$48</f>
        <v>0</v>
      </c>
      <c r="T129" s="68">
        <f>'E-1-6'!T129*'E-1-1'!$E$48</f>
        <v>0</v>
      </c>
      <c r="U129" s="68">
        <f>'E-1-6'!U129*'E-1-1'!$E$48</f>
        <v>0</v>
      </c>
      <c r="V129" s="68">
        <f>'E-1-6'!V129*'E-1-1'!$E$48</f>
        <v>0</v>
      </c>
      <c r="W129" s="68">
        <f>'E-1-6'!W129*'E-1-1'!$E$48</f>
        <v>0</v>
      </c>
      <c r="X129" s="68">
        <f>'E-1-6'!X129*'E-1-1'!$E$48</f>
        <v>0</v>
      </c>
      <c r="Y129" s="68">
        <f>'E-1-6'!Y129*'E-1-1'!$E$48</f>
        <v>0</v>
      </c>
      <c r="Z129" s="68">
        <f>'E-1-6'!Z129*'E-1-1'!$E$48</f>
        <v>0</v>
      </c>
      <c r="AA129" s="68">
        <f>'E-1-6'!AA129*'E-1-1'!$E$48</f>
        <v>0</v>
      </c>
      <c r="AB129" s="68">
        <f>'E-1-6'!AB129*'E-1-1'!$E$48</f>
        <v>0</v>
      </c>
      <c r="AC129" s="68">
        <f>'E-1-6'!AC129*'E-1-1'!$E$48</f>
        <v>0</v>
      </c>
      <c r="AD129" s="68">
        <f>'E-1-6'!AD129*'E-1-1'!$E$48</f>
        <v>0</v>
      </c>
      <c r="AE129" s="68">
        <f>'E-1-6'!AE129*'E-1-1'!$E$48</f>
        <v>0</v>
      </c>
      <c r="AF129" s="68">
        <f>'E-1-6'!AF129*'E-1-1'!$E$48</f>
        <v>0</v>
      </c>
      <c r="AG129" s="68">
        <f>'E-1-6'!AG129*'E-1-1'!$E$48</f>
        <v>0</v>
      </c>
      <c r="AH129" s="68">
        <f>'E-1-6'!AH129*'E-1-1'!$E$48</f>
        <v>0</v>
      </c>
      <c r="AI129" s="69">
        <f>'E-1-6'!AI129*'E-1-1'!$E$48</f>
        <v>0</v>
      </c>
    </row>
    <row r="130" spans="2:35" ht="9">
      <c r="B130" s="70"/>
      <c r="C130" s="50" t="s">
        <v>160</v>
      </c>
      <c r="D130" s="66"/>
      <c r="E130" s="114"/>
      <c r="F130" s="115"/>
      <c r="G130" s="198"/>
      <c r="H130" s="114"/>
      <c r="I130" s="202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6" t="str">
        <f>IF(ISERR(SUM(E123:AI128)/SUM(E129:AI129)),"-",SUM(E123:AI128)/SUM(E129:AI129))</f>
        <v>-</v>
      </c>
    </row>
    <row r="131" spans="2:35" ht="9">
      <c r="B131" s="99"/>
      <c r="C131" s="50" t="s">
        <v>146</v>
      </c>
      <c r="D131" s="66"/>
      <c r="E131" s="114"/>
      <c r="F131" s="115"/>
      <c r="G131" s="198"/>
      <c r="H131" s="114" t="str">
        <f>IF(ISERR(SUM(H123:H128)/H129),"-",SUM(H123:H128)/H129)</f>
        <v>-</v>
      </c>
      <c r="I131" s="202" t="str">
        <f aca="true" t="shared" si="68" ref="I131:AI131">IF(ISERR(SUM(I123:I128)/I129),"-",SUM(I123:I128)/I129)</f>
        <v>-</v>
      </c>
      <c r="J131" s="115" t="str">
        <f t="shared" si="68"/>
        <v>-</v>
      </c>
      <c r="K131" s="115" t="str">
        <f t="shared" si="68"/>
        <v>-</v>
      </c>
      <c r="L131" s="115" t="str">
        <f t="shared" si="68"/>
        <v>-</v>
      </c>
      <c r="M131" s="115" t="str">
        <f t="shared" si="68"/>
        <v>-</v>
      </c>
      <c r="N131" s="115" t="str">
        <f t="shared" si="68"/>
        <v>-</v>
      </c>
      <c r="O131" s="115" t="str">
        <f t="shared" si="68"/>
        <v>-</v>
      </c>
      <c r="P131" s="115" t="str">
        <f t="shared" si="68"/>
        <v>-</v>
      </c>
      <c r="Q131" s="115" t="str">
        <f t="shared" si="68"/>
        <v>-</v>
      </c>
      <c r="R131" s="115" t="str">
        <f t="shared" si="68"/>
        <v>-</v>
      </c>
      <c r="S131" s="115" t="str">
        <f t="shared" si="68"/>
        <v>-</v>
      </c>
      <c r="T131" s="115" t="str">
        <f t="shared" si="68"/>
        <v>-</v>
      </c>
      <c r="U131" s="115" t="str">
        <f t="shared" si="68"/>
        <v>-</v>
      </c>
      <c r="V131" s="115" t="str">
        <f t="shared" si="68"/>
        <v>-</v>
      </c>
      <c r="W131" s="115" t="str">
        <f t="shared" si="68"/>
        <v>-</v>
      </c>
      <c r="X131" s="115" t="str">
        <f t="shared" si="68"/>
        <v>-</v>
      </c>
      <c r="Y131" s="115" t="str">
        <f t="shared" si="68"/>
        <v>-</v>
      </c>
      <c r="Z131" s="115" t="str">
        <f t="shared" si="68"/>
        <v>-</v>
      </c>
      <c r="AA131" s="115" t="str">
        <f t="shared" si="68"/>
        <v>-</v>
      </c>
      <c r="AB131" s="115" t="str">
        <f t="shared" si="68"/>
        <v>-</v>
      </c>
      <c r="AC131" s="115" t="str">
        <f t="shared" si="68"/>
        <v>-</v>
      </c>
      <c r="AD131" s="115" t="str">
        <f t="shared" si="68"/>
        <v>-</v>
      </c>
      <c r="AE131" s="115" t="str">
        <f t="shared" si="68"/>
        <v>-</v>
      </c>
      <c r="AF131" s="115" t="str">
        <f t="shared" si="68"/>
        <v>-</v>
      </c>
      <c r="AG131" s="115" t="str">
        <f t="shared" si="68"/>
        <v>-</v>
      </c>
      <c r="AH131" s="115" t="str">
        <f t="shared" si="68"/>
        <v>-</v>
      </c>
      <c r="AI131" s="116" t="str">
        <f t="shared" si="68"/>
        <v>-</v>
      </c>
    </row>
    <row r="132" spans="2:25" ht="9">
      <c r="B132" s="46"/>
      <c r="C132" s="46"/>
      <c r="D132" s="46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2:25" s="1" customFormat="1" ht="12" hidden="1">
      <c r="B133" s="43" t="s">
        <v>247</v>
      </c>
      <c r="C133" s="43"/>
      <c r="D133" s="43"/>
      <c r="E133" s="117"/>
      <c r="F133" s="117"/>
      <c r="G133" s="117" t="b">
        <v>0</v>
      </c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</row>
    <row r="134" spans="2:35" ht="9" hidden="1">
      <c r="B134" s="46"/>
      <c r="C134" s="46"/>
      <c r="D134" s="46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AI134" s="48" t="s">
        <v>248</v>
      </c>
    </row>
    <row r="135" spans="2:35" ht="9" hidden="1">
      <c r="B135" s="49"/>
      <c r="C135" s="50"/>
      <c r="D135" s="51" t="s">
        <v>289</v>
      </c>
      <c r="E135" s="52">
        <v>-2</v>
      </c>
      <c r="F135" s="53">
        <v>-1</v>
      </c>
      <c r="G135" s="181">
        <v>0</v>
      </c>
      <c r="H135" s="52">
        <v>1</v>
      </c>
      <c r="I135" s="189">
        <v>2</v>
      </c>
      <c r="J135" s="53">
        <v>3</v>
      </c>
      <c r="K135" s="53">
        <v>4</v>
      </c>
      <c r="L135" s="53">
        <v>5</v>
      </c>
      <c r="M135" s="53">
        <v>6</v>
      </c>
      <c r="N135" s="53">
        <v>7</v>
      </c>
      <c r="O135" s="53">
        <v>8</v>
      </c>
      <c r="P135" s="53">
        <v>9</v>
      </c>
      <c r="Q135" s="53">
        <v>10</v>
      </c>
      <c r="R135" s="53">
        <v>11</v>
      </c>
      <c r="S135" s="53">
        <v>12</v>
      </c>
      <c r="T135" s="53">
        <v>13</v>
      </c>
      <c r="U135" s="53">
        <v>14</v>
      </c>
      <c r="V135" s="53">
        <v>15</v>
      </c>
      <c r="W135" s="53">
        <v>16</v>
      </c>
      <c r="X135" s="53">
        <v>17</v>
      </c>
      <c r="Y135" s="53">
        <v>18</v>
      </c>
      <c r="Z135" s="53">
        <v>19</v>
      </c>
      <c r="AA135" s="53">
        <v>20</v>
      </c>
      <c r="AB135" s="53">
        <v>21</v>
      </c>
      <c r="AC135" s="53">
        <v>22</v>
      </c>
      <c r="AD135" s="53">
        <v>23</v>
      </c>
      <c r="AE135" s="53">
        <v>24</v>
      </c>
      <c r="AF135" s="53">
        <v>25</v>
      </c>
      <c r="AG135" s="53">
        <v>26</v>
      </c>
      <c r="AH135" s="53">
        <v>27</v>
      </c>
      <c r="AI135" s="54">
        <v>28</v>
      </c>
    </row>
    <row r="136" spans="2:35" ht="9" hidden="1">
      <c r="B136" s="49" t="s">
        <v>131</v>
      </c>
      <c r="C136" s="50"/>
      <c r="D136" s="66"/>
      <c r="E136" s="67">
        <f aca="true" t="shared" si="69" ref="E136:AI136">E69</f>
        <v>0</v>
      </c>
      <c r="F136" s="68">
        <f t="shared" si="69"/>
        <v>-248.89754000000002</v>
      </c>
      <c r="G136" s="188">
        <f t="shared" si="69"/>
        <v>-248.89754000000002</v>
      </c>
      <c r="H136" s="67">
        <f t="shared" si="69"/>
        <v>-248.89754000000002</v>
      </c>
      <c r="I136" s="194">
        <f t="shared" si="69"/>
        <v>-248.89754000000002</v>
      </c>
      <c r="J136" s="68">
        <f t="shared" si="69"/>
        <v>-248.89754000000002</v>
      </c>
      <c r="K136" s="68">
        <f t="shared" si="69"/>
        <v>-248.89754000000002</v>
      </c>
      <c r="L136" s="68">
        <f t="shared" si="69"/>
        <v>-248.89754000000002</v>
      </c>
      <c r="M136" s="68">
        <f t="shared" si="69"/>
        <v>-248.89754000000002</v>
      </c>
      <c r="N136" s="68">
        <f t="shared" si="69"/>
        <v>-248.89754000000002</v>
      </c>
      <c r="O136" s="68">
        <f t="shared" si="69"/>
        <v>-248.89754000000002</v>
      </c>
      <c r="P136" s="68">
        <f t="shared" si="69"/>
        <v>-248.89754000000002</v>
      </c>
      <c r="Q136" s="68">
        <f t="shared" si="69"/>
        <v>-248.89754000000002</v>
      </c>
      <c r="R136" s="68">
        <f t="shared" si="69"/>
        <v>-248.89754000000002</v>
      </c>
      <c r="S136" s="68">
        <f t="shared" si="69"/>
        <v>-248.89754000000002</v>
      </c>
      <c r="T136" s="68">
        <f t="shared" si="69"/>
        <v>-248.89754000000002</v>
      </c>
      <c r="U136" s="68">
        <f t="shared" si="69"/>
        <v>-248.89754000000002</v>
      </c>
      <c r="V136" s="68">
        <f t="shared" si="69"/>
        <v>-248.89754000000002</v>
      </c>
      <c r="W136" s="68">
        <f t="shared" si="69"/>
        <v>-248.89754000000002</v>
      </c>
      <c r="X136" s="68">
        <f t="shared" si="69"/>
        <v>-248.89754000000002</v>
      </c>
      <c r="Y136" s="68">
        <f t="shared" si="69"/>
        <v>-248.89754000000002</v>
      </c>
      <c r="Z136" s="68">
        <f t="shared" si="69"/>
        <v>-248.89754000000002</v>
      </c>
      <c r="AA136" s="68">
        <f t="shared" si="69"/>
        <v>-248.89754000000002</v>
      </c>
      <c r="AB136" s="68">
        <f t="shared" si="69"/>
        <v>-248.89754000000002</v>
      </c>
      <c r="AC136" s="68">
        <f t="shared" si="69"/>
        <v>-248.89754000000002</v>
      </c>
      <c r="AD136" s="68">
        <f t="shared" si="69"/>
        <v>-248.89754000000002</v>
      </c>
      <c r="AE136" s="68">
        <f t="shared" si="69"/>
        <v>-248.89754000000002</v>
      </c>
      <c r="AF136" s="68">
        <f t="shared" si="69"/>
        <v>-248.89754000000002</v>
      </c>
      <c r="AG136" s="68">
        <f t="shared" si="69"/>
        <v>-248.89754000000002</v>
      </c>
      <c r="AH136" s="68">
        <f t="shared" si="69"/>
        <v>-248.89754000000002</v>
      </c>
      <c r="AI136" s="69">
        <f t="shared" si="69"/>
        <v>-248.89754000000002</v>
      </c>
    </row>
    <row r="137" spans="2:35" ht="9" hidden="1">
      <c r="B137" s="49" t="s">
        <v>115</v>
      </c>
      <c r="C137" s="50"/>
      <c r="D137" s="66"/>
      <c r="E137" s="67">
        <f aca="true" t="shared" si="70" ref="E137:AI137">E45</f>
        <v>0</v>
      </c>
      <c r="F137" s="68">
        <f t="shared" si="70"/>
        <v>0</v>
      </c>
      <c r="G137" s="188">
        <f t="shared" si="70"/>
        <v>0</v>
      </c>
      <c r="H137" s="67">
        <f t="shared" si="70"/>
        <v>0</v>
      </c>
      <c r="I137" s="194">
        <f t="shared" si="70"/>
        <v>0</v>
      </c>
      <c r="J137" s="68">
        <f t="shared" si="70"/>
        <v>0</v>
      </c>
      <c r="K137" s="68">
        <f t="shared" si="70"/>
        <v>0</v>
      </c>
      <c r="L137" s="68">
        <f t="shared" si="70"/>
        <v>0</v>
      </c>
      <c r="M137" s="68">
        <f t="shared" si="70"/>
        <v>0</v>
      </c>
      <c r="N137" s="68">
        <f t="shared" si="70"/>
        <v>0</v>
      </c>
      <c r="O137" s="68">
        <f t="shared" si="70"/>
        <v>0</v>
      </c>
      <c r="P137" s="68">
        <f t="shared" si="70"/>
        <v>0</v>
      </c>
      <c r="Q137" s="68">
        <f t="shared" si="70"/>
        <v>0</v>
      </c>
      <c r="R137" s="68">
        <f t="shared" si="70"/>
        <v>0</v>
      </c>
      <c r="S137" s="68">
        <f t="shared" si="70"/>
        <v>0</v>
      </c>
      <c r="T137" s="68">
        <f t="shared" si="70"/>
        <v>0</v>
      </c>
      <c r="U137" s="68">
        <f t="shared" si="70"/>
        <v>0</v>
      </c>
      <c r="V137" s="68">
        <f t="shared" si="70"/>
        <v>0</v>
      </c>
      <c r="W137" s="68">
        <f t="shared" si="70"/>
        <v>0</v>
      </c>
      <c r="X137" s="68">
        <f t="shared" si="70"/>
        <v>0</v>
      </c>
      <c r="Y137" s="68">
        <f t="shared" si="70"/>
        <v>0</v>
      </c>
      <c r="Z137" s="68">
        <f t="shared" si="70"/>
        <v>0</v>
      </c>
      <c r="AA137" s="68">
        <f t="shared" si="70"/>
        <v>0</v>
      </c>
      <c r="AB137" s="68">
        <f t="shared" si="70"/>
        <v>0</v>
      </c>
      <c r="AC137" s="68">
        <f t="shared" si="70"/>
        <v>0</v>
      </c>
      <c r="AD137" s="68">
        <f t="shared" si="70"/>
        <v>0</v>
      </c>
      <c r="AE137" s="68">
        <f t="shared" si="70"/>
        <v>0</v>
      </c>
      <c r="AF137" s="68">
        <f t="shared" si="70"/>
        <v>0</v>
      </c>
      <c r="AG137" s="68">
        <f t="shared" si="70"/>
        <v>0</v>
      </c>
      <c r="AH137" s="68">
        <f t="shared" si="70"/>
        <v>0</v>
      </c>
      <c r="AI137" s="69">
        <f t="shared" si="70"/>
        <v>0</v>
      </c>
    </row>
    <row r="138" spans="2:35" ht="9" hidden="1">
      <c r="B138" s="49" t="s">
        <v>91</v>
      </c>
      <c r="C138" s="50"/>
      <c r="D138" s="66"/>
      <c r="E138" s="67">
        <f aca="true" t="shared" si="71" ref="E138:AI138">MAX(E136+E137,0)*$D76</f>
        <v>0</v>
      </c>
      <c r="F138" s="68">
        <f t="shared" si="71"/>
        <v>0</v>
      </c>
      <c r="G138" s="188">
        <f t="shared" si="71"/>
        <v>0</v>
      </c>
      <c r="H138" s="67">
        <f t="shared" si="71"/>
        <v>0</v>
      </c>
      <c r="I138" s="194">
        <f t="shared" si="71"/>
        <v>0</v>
      </c>
      <c r="J138" s="68">
        <f t="shared" si="71"/>
        <v>0</v>
      </c>
      <c r="K138" s="68">
        <f t="shared" si="71"/>
        <v>0</v>
      </c>
      <c r="L138" s="68">
        <f t="shared" si="71"/>
        <v>0</v>
      </c>
      <c r="M138" s="68">
        <f t="shared" si="71"/>
        <v>0</v>
      </c>
      <c r="N138" s="68">
        <f t="shared" si="71"/>
        <v>0</v>
      </c>
      <c r="O138" s="68">
        <f t="shared" si="71"/>
        <v>0</v>
      </c>
      <c r="P138" s="68">
        <f t="shared" si="71"/>
        <v>0</v>
      </c>
      <c r="Q138" s="68">
        <f t="shared" si="71"/>
        <v>0</v>
      </c>
      <c r="R138" s="68">
        <f t="shared" si="71"/>
        <v>0</v>
      </c>
      <c r="S138" s="68">
        <f t="shared" si="71"/>
        <v>0</v>
      </c>
      <c r="T138" s="68">
        <f t="shared" si="71"/>
        <v>0</v>
      </c>
      <c r="U138" s="68">
        <f t="shared" si="71"/>
        <v>0</v>
      </c>
      <c r="V138" s="68">
        <f t="shared" si="71"/>
        <v>0</v>
      </c>
      <c r="W138" s="68">
        <f t="shared" si="71"/>
        <v>0</v>
      </c>
      <c r="X138" s="68">
        <f t="shared" si="71"/>
        <v>0</v>
      </c>
      <c r="Y138" s="68">
        <f t="shared" si="71"/>
        <v>0</v>
      </c>
      <c r="Z138" s="68">
        <f t="shared" si="71"/>
        <v>0</v>
      </c>
      <c r="AA138" s="68">
        <f t="shared" si="71"/>
        <v>0</v>
      </c>
      <c r="AB138" s="68">
        <f t="shared" si="71"/>
        <v>0</v>
      </c>
      <c r="AC138" s="68">
        <f t="shared" si="71"/>
        <v>0</v>
      </c>
      <c r="AD138" s="68">
        <f t="shared" si="71"/>
        <v>0</v>
      </c>
      <c r="AE138" s="68">
        <f t="shared" si="71"/>
        <v>0</v>
      </c>
      <c r="AF138" s="68">
        <f t="shared" si="71"/>
        <v>0</v>
      </c>
      <c r="AG138" s="68">
        <f t="shared" si="71"/>
        <v>0</v>
      </c>
      <c r="AH138" s="68">
        <f t="shared" si="71"/>
        <v>0</v>
      </c>
      <c r="AI138" s="69">
        <f t="shared" si="71"/>
        <v>0</v>
      </c>
    </row>
    <row r="139" spans="2:35" ht="9" hidden="1">
      <c r="B139" s="49" t="s">
        <v>132</v>
      </c>
      <c r="C139" s="50"/>
      <c r="D139" s="66"/>
      <c r="E139" s="67">
        <f aca="true" t="shared" si="72" ref="E139:AI139">E136+E137-E138</f>
        <v>0</v>
      </c>
      <c r="F139" s="68">
        <f t="shared" si="72"/>
        <v>-248.89754000000002</v>
      </c>
      <c r="G139" s="188">
        <f t="shared" si="72"/>
        <v>-248.89754000000002</v>
      </c>
      <c r="H139" s="67">
        <f t="shared" si="72"/>
        <v>-248.89754000000002</v>
      </c>
      <c r="I139" s="194">
        <f t="shared" si="72"/>
        <v>-248.89754000000002</v>
      </c>
      <c r="J139" s="68">
        <f t="shared" si="72"/>
        <v>-248.89754000000002</v>
      </c>
      <c r="K139" s="68">
        <f t="shared" si="72"/>
        <v>-248.89754000000002</v>
      </c>
      <c r="L139" s="68">
        <f t="shared" si="72"/>
        <v>-248.89754000000002</v>
      </c>
      <c r="M139" s="68">
        <f t="shared" si="72"/>
        <v>-248.89754000000002</v>
      </c>
      <c r="N139" s="68">
        <f t="shared" si="72"/>
        <v>-248.89754000000002</v>
      </c>
      <c r="O139" s="68">
        <f t="shared" si="72"/>
        <v>-248.89754000000002</v>
      </c>
      <c r="P139" s="68">
        <f t="shared" si="72"/>
        <v>-248.89754000000002</v>
      </c>
      <c r="Q139" s="68">
        <f t="shared" si="72"/>
        <v>-248.89754000000002</v>
      </c>
      <c r="R139" s="68">
        <f t="shared" si="72"/>
        <v>-248.89754000000002</v>
      </c>
      <c r="S139" s="68">
        <f t="shared" si="72"/>
        <v>-248.89754000000002</v>
      </c>
      <c r="T139" s="68">
        <f t="shared" si="72"/>
        <v>-248.89754000000002</v>
      </c>
      <c r="U139" s="68">
        <f t="shared" si="72"/>
        <v>-248.89754000000002</v>
      </c>
      <c r="V139" s="68">
        <f t="shared" si="72"/>
        <v>-248.89754000000002</v>
      </c>
      <c r="W139" s="68">
        <f t="shared" si="72"/>
        <v>-248.89754000000002</v>
      </c>
      <c r="X139" s="68">
        <f t="shared" si="72"/>
        <v>-248.89754000000002</v>
      </c>
      <c r="Y139" s="68">
        <f t="shared" si="72"/>
        <v>-248.89754000000002</v>
      </c>
      <c r="Z139" s="68">
        <f t="shared" si="72"/>
        <v>-248.89754000000002</v>
      </c>
      <c r="AA139" s="68">
        <f t="shared" si="72"/>
        <v>-248.89754000000002</v>
      </c>
      <c r="AB139" s="68">
        <f t="shared" si="72"/>
        <v>-248.89754000000002</v>
      </c>
      <c r="AC139" s="68">
        <f t="shared" si="72"/>
        <v>-248.89754000000002</v>
      </c>
      <c r="AD139" s="68">
        <f t="shared" si="72"/>
        <v>-248.89754000000002</v>
      </c>
      <c r="AE139" s="68">
        <f t="shared" si="72"/>
        <v>-248.89754000000002</v>
      </c>
      <c r="AF139" s="68">
        <f t="shared" si="72"/>
        <v>-248.89754000000002</v>
      </c>
      <c r="AG139" s="68">
        <f t="shared" si="72"/>
        <v>-248.89754000000002</v>
      </c>
      <c r="AH139" s="68">
        <f t="shared" si="72"/>
        <v>-248.89754000000002</v>
      </c>
      <c r="AI139" s="69">
        <f t="shared" si="72"/>
        <v>-248.89754000000002</v>
      </c>
    </row>
    <row r="140" spans="2:26" ht="9" hidden="1">
      <c r="B140" s="46"/>
      <c r="C140" s="46"/>
      <c r="D140" s="46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2:26" ht="9" hidden="1">
      <c r="B141" s="49" t="s">
        <v>92</v>
      </c>
      <c r="C141" s="66"/>
      <c r="D141" s="118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2:26" ht="9" hidden="1">
      <c r="B142" s="49" t="s">
        <v>93</v>
      </c>
      <c r="C142" s="66"/>
      <c r="D142" s="119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2:26" ht="9" hidden="1">
      <c r="B143" s="49" t="s">
        <v>94</v>
      </c>
      <c r="C143" s="66"/>
      <c r="D143" s="119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2:26" ht="9" hidden="1">
      <c r="B144" s="49" t="s">
        <v>95</v>
      </c>
      <c r="C144" s="66"/>
      <c r="D144" s="119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2:26" ht="9" hidden="1">
      <c r="B145" s="49" t="s">
        <v>96</v>
      </c>
      <c r="C145" s="66"/>
      <c r="D145" s="118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</sheetData>
  <sheetProtection password="E11C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rowBreaks count="1" manualBreakCount="1"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研究事業本部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　啓吾</dc:creator>
  <cp:keywords/>
  <dc:description/>
  <cp:lastModifiedBy>小松　啓吾</cp:lastModifiedBy>
  <cp:lastPrinted>2005-07-28T08:03:06Z</cp:lastPrinted>
  <dcterms:created xsi:type="dcterms:W3CDTF">2005-07-04T04:39:50Z</dcterms:created>
  <dcterms:modified xsi:type="dcterms:W3CDTF">2005-07-28T08:47:31Z</dcterms:modified>
  <cp:category/>
  <cp:version/>
  <cp:contentType/>
  <cp:contentStatus/>
</cp:coreProperties>
</file>